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vraclyon.sharepoint.com/sites/VRACLyon/Documents partages/Gestion des groupements/Commandes et distributions/Catalogue du mois/2024/08-Novembre/"/>
    </mc:Choice>
  </mc:AlternateContent>
  <xr:revisionPtr revIDLastSave="97" documentId="8_{1A471D19-6D3E-4B9D-9D87-0D0864DF682A}" xr6:coauthVersionLast="47" xr6:coauthVersionMax="47" xr10:uidLastSave="{A7BCF160-D8FB-4D87-B043-5A9D714F97C6}"/>
  <bookViews>
    <workbookView xWindow="1860" yWindow="1860" windowWidth="14400" windowHeight="7270" xr2:uid="{00000000-000D-0000-FFFF-FFFF00000000}"/>
  </bookViews>
  <sheets>
    <sheet name="Adhérents" sheetId="1" r:id="rId1"/>
    <sheet name="Clients" sheetId="2" state="hidden" r:id="rId2"/>
  </sheets>
  <definedNames>
    <definedName name="_xlnm._FilterDatabase" localSheetId="0" hidden="1">Adhérents!$A$13:$M$228</definedName>
    <definedName name="_xlnm._FilterDatabase" localSheetId="1" hidden="1">Clients!$A$14:$L$151</definedName>
    <definedName name="_xlnm.Print_Titles" localSheetId="0">Adhérents!$13:$13</definedName>
    <definedName name="_xlnm.Print_Titles" localSheetId="1">Clients!$14:$14</definedName>
    <definedName name="_xlnm.Print_Area" localSheetId="0">Adhérents!$A$1:$L$247</definedName>
    <definedName name="_xlnm.Print_Area" localSheetId="1">Clients!$A$1:$K$151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5" i="1" l="1"/>
  <c r="E165" i="1"/>
  <c r="F165" i="1"/>
  <c r="C59" i="1"/>
  <c r="C58" i="1"/>
  <c r="C66" i="1"/>
  <c r="C65" i="1"/>
  <c r="C64" i="1"/>
  <c r="C63" i="1"/>
  <c r="C61" i="1"/>
  <c r="C60" i="1"/>
  <c r="D41" i="1"/>
  <c r="E41" i="1"/>
  <c r="F41" i="1"/>
  <c r="D42" i="1"/>
  <c r="E42" i="1"/>
  <c r="F42" i="1"/>
  <c r="D44" i="1"/>
  <c r="E44" i="1"/>
  <c r="F44" i="1"/>
  <c r="D45" i="1"/>
  <c r="E45" i="1"/>
  <c r="F45" i="1"/>
  <c r="D43" i="1"/>
  <c r="E43" i="1"/>
  <c r="F43" i="1"/>
  <c r="D213" i="1" l="1"/>
  <c r="E213" i="1"/>
  <c r="F213" i="1"/>
  <c r="D196" i="1"/>
  <c r="E196" i="1"/>
  <c r="F196" i="1"/>
  <c r="D195" i="1"/>
  <c r="D178" i="1"/>
  <c r="E178" i="1"/>
  <c r="F178" i="1"/>
  <c r="D179" i="1"/>
  <c r="E179" i="1"/>
  <c r="F179" i="1"/>
  <c r="D176" i="1"/>
  <c r="E176" i="1"/>
  <c r="F176" i="1"/>
  <c r="D177" i="1"/>
  <c r="E177" i="1"/>
  <c r="F177" i="1"/>
  <c r="D214" i="1"/>
  <c r="E214" i="1"/>
  <c r="F214" i="1"/>
  <c r="E164" i="1"/>
  <c r="E166" i="1"/>
  <c r="E167" i="1"/>
  <c r="E168" i="1"/>
  <c r="E169" i="1"/>
  <c r="E170" i="1"/>
  <c r="E171" i="1"/>
  <c r="E172" i="1"/>
  <c r="E173" i="1"/>
  <c r="E174" i="1"/>
  <c r="E175" i="1"/>
  <c r="E180" i="1"/>
  <c r="E181" i="1"/>
  <c r="E182" i="1"/>
  <c r="E183" i="1"/>
  <c r="E184" i="1"/>
  <c r="E185" i="1"/>
  <c r="E186" i="1"/>
  <c r="E187" i="1"/>
  <c r="E188" i="1"/>
  <c r="E189" i="1"/>
  <c r="E190" i="1"/>
  <c r="E191" i="1"/>
  <c r="E192" i="1"/>
  <c r="E193" i="1"/>
  <c r="E194" i="1"/>
  <c r="E195" i="1"/>
  <c r="E197" i="1"/>
  <c r="E198" i="1"/>
  <c r="E199" i="1"/>
  <c r="E200" i="1"/>
  <c r="E201" i="1"/>
  <c r="E202" i="1"/>
  <c r="E203" i="1"/>
  <c r="E204" i="1"/>
  <c r="E205" i="1"/>
  <c r="E206" i="1"/>
  <c r="E207" i="1"/>
  <c r="E208" i="1"/>
  <c r="E209" i="1"/>
  <c r="E210" i="1"/>
  <c r="E211" i="1"/>
  <c r="E212" i="1"/>
  <c r="E215" i="1"/>
  <c r="E216" i="1"/>
  <c r="E217" i="1"/>
  <c r="E218" i="1"/>
  <c r="E219" i="1"/>
  <c r="E220" i="1"/>
  <c r="E221" i="1"/>
  <c r="E222" i="1"/>
  <c r="E223" i="1"/>
  <c r="E224" i="1"/>
  <c r="E225" i="1"/>
  <c r="E226" i="1"/>
  <c r="E227" i="1"/>
  <c r="E228" i="1"/>
  <c r="D164" i="1"/>
  <c r="D166" i="1"/>
  <c r="D167" i="1"/>
  <c r="D168" i="1"/>
  <c r="D169" i="1"/>
  <c r="D170" i="1"/>
  <c r="D171" i="1"/>
  <c r="D172" i="1"/>
  <c r="D173" i="1"/>
  <c r="D174" i="1"/>
  <c r="D175" i="1"/>
  <c r="D180" i="1"/>
  <c r="D181" i="1"/>
  <c r="D182" i="1"/>
  <c r="D183" i="1"/>
  <c r="D184" i="1"/>
  <c r="D185" i="1"/>
  <c r="D186" i="1"/>
  <c r="D187" i="1"/>
  <c r="D188" i="1"/>
  <c r="D189" i="1"/>
  <c r="D190" i="1"/>
  <c r="D191" i="1"/>
  <c r="D192" i="1"/>
  <c r="D193" i="1"/>
  <c r="D194" i="1"/>
  <c r="D197" i="1"/>
  <c r="D198" i="1"/>
  <c r="D199" i="1"/>
  <c r="D200" i="1"/>
  <c r="D201" i="1"/>
  <c r="D202" i="1"/>
  <c r="D203" i="1"/>
  <c r="D204" i="1"/>
  <c r="D205" i="1"/>
  <c r="D206" i="1"/>
  <c r="D207" i="1"/>
  <c r="D208" i="1"/>
  <c r="D209" i="1"/>
  <c r="D210" i="1"/>
  <c r="D211" i="1"/>
  <c r="D212" i="1"/>
  <c r="D215" i="1"/>
  <c r="D216" i="1"/>
  <c r="D217" i="1"/>
  <c r="D218" i="1"/>
  <c r="D219" i="1"/>
  <c r="D220" i="1"/>
  <c r="D221" i="1"/>
  <c r="D222" i="1"/>
  <c r="D223" i="1"/>
  <c r="D224" i="1"/>
  <c r="D225" i="1"/>
  <c r="D226" i="1"/>
  <c r="D227" i="1"/>
  <c r="D228" i="1"/>
  <c r="D163" i="1"/>
  <c r="E163" i="1"/>
  <c r="F164" i="1"/>
  <c r="F166" i="1"/>
  <c r="F167" i="1"/>
  <c r="F168" i="1"/>
  <c r="F169" i="1"/>
  <c r="F170" i="1"/>
  <c r="F171" i="1"/>
  <c r="F172" i="1"/>
  <c r="F173" i="1"/>
  <c r="F174" i="1"/>
  <c r="F175" i="1"/>
  <c r="F180" i="1"/>
  <c r="F181" i="1"/>
  <c r="F182" i="1"/>
  <c r="F183" i="1"/>
  <c r="F184" i="1"/>
  <c r="F185" i="1"/>
  <c r="F186" i="1"/>
  <c r="F187" i="1"/>
  <c r="F188" i="1"/>
  <c r="F189" i="1"/>
  <c r="F190" i="1"/>
  <c r="F191" i="1"/>
  <c r="F192" i="1"/>
  <c r="F193" i="1"/>
  <c r="F194" i="1"/>
  <c r="F195" i="1"/>
  <c r="F197" i="1"/>
  <c r="F198" i="1"/>
  <c r="F199" i="1"/>
  <c r="F200" i="1"/>
  <c r="F201" i="1"/>
  <c r="F202" i="1"/>
  <c r="F203" i="1"/>
  <c r="F204" i="1"/>
  <c r="F205" i="1"/>
  <c r="F206" i="1"/>
  <c r="F207" i="1"/>
  <c r="F208" i="1"/>
  <c r="F209" i="1"/>
  <c r="F210" i="1"/>
  <c r="F211" i="1"/>
  <c r="F212" i="1"/>
  <c r="F215" i="1"/>
  <c r="F216" i="1"/>
  <c r="F217" i="1"/>
  <c r="F218" i="1"/>
  <c r="F219" i="1"/>
  <c r="F220" i="1"/>
  <c r="F221" i="1"/>
  <c r="F222" i="1"/>
  <c r="F223" i="1"/>
  <c r="F224" i="1"/>
  <c r="F225" i="1"/>
  <c r="F226" i="1"/>
  <c r="F227" i="1"/>
  <c r="F228" i="1"/>
  <c r="F163" i="1"/>
  <c r="E65" i="1"/>
  <c r="D59" i="1"/>
  <c r="C67" i="1"/>
  <c r="F67" i="1" s="1"/>
  <c r="C62" i="1"/>
  <c r="F62" i="1" s="1"/>
  <c r="F66" i="1"/>
  <c r="D63" i="1"/>
  <c r="F64" i="1"/>
  <c r="F61" i="1"/>
  <c r="D60" i="1"/>
  <c r="D58" i="1"/>
  <c r="D151" i="1"/>
  <c r="E151" i="1"/>
  <c r="F151" i="1"/>
  <c r="F39" i="1"/>
  <c r="F40" i="1"/>
  <c r="E39" i="1"/>
  <c r="E40" i="1"/>
  <c r="D39" i="1"/>
  <c r="D40" i="1"/>
  <c r="D38" i="1"/>
  <c r="E38" i="1"/>
  <c r="F38" i="1"/>
  <c r="F103" i="1"/>
  <c r="E103" i="1"/>
  <c r="D103" i="1"/>
  <c r="D54" i="1"/>
  <c r="F54" i="1"/>
  <c r="F98" i="1"/>
  <c r="E98" i="1"/>
  <c r="D98" i="1"/>
  <c r="F15" i="1"/>
  <c r="F16" i="1"/>
  <c r="F17" i="1"/>
  <c r="F18" i="1"/>
  <c r="F19" i="1"/>
  <c r="F20" i="1"/>
  <c r="F21" i="1"/>
  <c r="F22" i="1"/>
  <c r="F23" i="1"/>
  <c r="F24" i="1"/>
  <c r="F25" i="1"/>
  <c r="F26" i="1"/>
  <c r="F27" i="1"/>
  <c r="F28" i="1"/>
  <c r="F29" i="1"/>
  <c r="F30" i="1"/>
  <c r="F31" i="1"/>
  <c r="F32" i="1"/>
  <c r="F33" i="1"/>
  <c r="F34" i="1"/>
  <c r="F35" i="1"/>
  <c r="F36" i="1"/>
  <c r="F37" i="1"/>
  <c r="F46" i="1"/>
  <c r="F47" i="1"/>
  <c r="F48" i="1"/>
  <c r="F55" i="1"/>
  <c r="F56" i="1"/>
  <c r="F5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9" i="1"/>
  <c r="F100" i="1"/>
  <c r="F101" i="1"/>
  <c r="F102"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2" i="1"/>
  <c r="F153" i="1"/>
  <c r="F154" i="1"/>
  <c r="F155" i="1"/>
  <c r="F156" i="1"/>
  <c r="F157" i="1"/>
  <c r="F158" i="1"/>
  <c r="F159" i="1"/>
  <c r="F160" i="1"/>
  <c r="F161" i="1"/>
  <c r="F162" i="1"/>
  <c r="E15" i="1"/>
  <c r="E16" i="1"/>
  <c r="E17" i="1"/>
  <c r="E18" i="1"/>
  <c r="E19" i="1"/>
  <c r="E20" i="1"/>
  <c r="E21" i="1"/>
  <c r="E22" i="1"/>
  <c r="E23" i="1"/>
  <c r="E24" i="1"/>
  <c r="E25" i="1"/>
  <c r="E26" i="1"/>
  <c r="E27" i="1"/>
  <c r="E28" i="1"/>
  <c r="E29" i="1"/>
  <c r="E30" i="1"/>
  <c r="E31" i="1"/>
  <c r="E32" i="1"/>
  <c r="E33" i="1"/>
  <c r="E34" i="1"/>
  <c r="E35" i="1"/>
  <c r="E36" i="1"/>
  <c r="E37" i="1"/>
  <c r="E46" i="1"/>
  <c r="E47" i="1"/>
  <c r="E48" i="1"/>
  <c r="E55" i="1"/>
  <c r="E56" i="1"/>
  <c r="E57" i="1"/>
  <c r="E64"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9" i="1"/>
  <c r="E100" i="1"/>
  <c r="E101" i="1"/>
  <c r="E102"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2" i="1"/>
  <c r="E153" i="1"/>
  <c r="E154" i="1"/>
  <c r="E155" i="1"/>
  <c r="E156" i="1"/>
  <c r="E157" i="1"/>
  <c r="E158" i="1"/>
  <c r="E159" i="1"/>
  <c r="E160" i="1"/>
  <c r="E161" i="1"/>
  <c r="E162" i="1"/>
  <c r="D15" i="1"/>
  <c r="D16" i="1"/>
  <c r="D17" i="1"/>
  <c r="D18" i="1"/>
  <c r="D19" i="1"/>
  <c r="D20" i="1"/>
  <c r="D21" i="1"/>
  <c r="D22" i="1"/>
  <c r="D23" i="1"/>
  <c r="D24" i="1"/>
  <c r="D25" i="1"/>
  <c r="D26" i="1"/>
  <c r="D27" i="1"/>
  <c r="D28" i="1"/>
  <c r="D29" i="1"/>
  <c r="D30" i="1"/>
  <c r="D31" i="1"/>
  <c r="D32" i="1"/>
  <c r="D33" i="1"/>
  <c r="D34" i="1"/>
  <c r="D35" i="1"/>
  <c r="D36" i="1"/>
  <c r="D37" i="1"/>
  <c r="D46" i="1"/>
  <c r="D47" i="1"/>
  <c r="D48" i="1"/>
  <c r="D55" i="1"/>
  <c r="D56" i="1"/>
  <c r="D5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9" i="1"/>
  <c r="D100" i="1"/>
  <c r="D101" i="1"/>
  <c r="D102"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2" i="1"/>
  <c r="D153" i="1"/>
  <c r="D154" i="1"/>
  <c r="D155" i="1"/>
  <c r="D156" i="1"/>
  <c r="D157" i="1"/>
  <c r="D158" i="1"/>
  <c r="D159" i="1"/>
  <c r="D160" i="1"/>
  <c r="D161" i="1"/>
  <c r="D162" i="1"/>
  <c r="C14" i="1"/>
  <c r="D67" i="1" l="1"/>
  <c r="E67" i="1"/>
  <c r="E62" i="1"/>
  <c r="D62" i="1"/>
  <c r="D64" i="1"/>
  <c r="E61" i="1"/>
  <c r="D61" i="1"/>
  <c r="E60" i="1"/>
  <c r="F65" i="1"/>
  <c r="E58" i="1"/>
  <c r="D65" i="1"/>
  <c r="F59" i="1"/>
  <c r="F60" i="1"/>
  <c r="E63" i="1"/>
  <c r="F63" i="1"/>
  <c r="D66" i="1"/>
  <c r="E66" i="1"/>
  <c r="F58" i="1"/>
  <c r="E59" i="1"/>
  <c r="E54" i="1"/>
  <c r="F14" i="1"/>
  <c r="E14" i="1"/>
  <c r="D14" i="1"/>
  <c r="E149" i="2"/>
  <c r="D149" i="2"/>
  <c r="C149" i="2"/>
  <c r="J149" i="2" s="1"/>
  <c r="B149" i="2"/>
  <c r="A149" i="2"/>
  <c r="E148" i="2"/>
  <c r="D148" i="2"/>
  <c r="C148" i="2"/>
  <c r="J148" i="2" s="1"/>
  <c r="B148" i="2"/>
  <c r="A148" i="2"/>
  <c r="E147" i="2"/>
  <c r="D147" i="2"/>
  <c r="C147" i="2"/>
  <c r="J147" i="2" s="1"/>
  <c r="B147" i="2"/>
  <c r="A147" i="2"/>
  <c r="E146" i="2"/>
  <c r="D146" i="2"/>
  <c r="C146" i="2"/>
  <c r="J146" i="2" s="1"/>
  <c r="B146" i="2"/>
  <c r="A146" i="2"/>
  <c r="E145" i="2"/>
  <c r="D145" i="2"/>
  <c r="C145" i="2"/>
  <c r="J145" i="2" s="1"/>
  <c r="B145" i="2"/>
  <c r="A145" i="2"/>
  <c r="E144" i="2"/>
  <c r="D144" i="2"/>
  <c r="C144" i="2"/>
  <c r="J144" i="2" s="1"/>
  <c r="B144" i="2"/>
  <c r="A144" i="2"/>
  <c r="E143" i="2"/>
  <c r="D143" i="2"/>
  <c r="C143" i="2"/>
  <c r="J143" i="2" s="1"/>
  <c r="B143" i="2"/>
  <c r="A143" i="2"/>
  <c r="E142" i="2"/>
  <c r="D142" i="2"/>
  <c r="C142" i="2"/>
  <c r="J142" i="2" s="1"/>
  <c r="B142" i="2"/>
  <c r="A142" i="2"/>
  <c r="E141" i="2"/>
  <c r="D141" i="2"/>
  <c r="C141" i="2"/>
  <c r="J141" i="2" s="1"/>
  <c r="B141" i="2"/>
  <c r="A141" i="2"/>
  <c r="E140" i="2"/>
  <c r="D140" i="2"/>
  <c r="C140" i="2"/>
  <c r="J140" i="2" s="1"/>
  <c r="B140" i="2"/>
  <c r="A140" i="2"/>
  <c r="E139" i="2"/>
  <c r="D139" i="2"/>
  <c r="C139" i="2"/>
  <c r="J139" i="2" s="1"/>
  <c r="B139" i="2"/>
  <c r="A139" i="2"/>
  <c r="E138" i="2"/>
  <c r="D138" i="2"/>
  <c r="C138" i="2"/>
  <c r="J138" i="2" s="1"/>
  <c r="B138" i="2"/>
  <c r="A138" i="2"/>
  <c r="E137" i="2"/>
  <c r="D137" i="2"/>
  <c r="C137" i="2"/>
  <c r="J137" i="2" s="1"/>
  <c r="B137" i="2"/>
  <c r="A137" i="2"/>
  <c r="E136" i="2"/>
  <c r="D136" i="2"/>
  <c r="C136" i="2"/>
  <c r="J136" i="2" s="1"/>
  <c r="B136" i="2"/>
  <c r="A136" i="2"/>
  <c r="E135" i="2"/>
  <c r="D135" i="2"/>
  <c r="C135" i="2"/>
  <c r="J135" i="2" s="1"/>
  <c r="B135" i="2"/>
  <c r="A135" i="2"/>
  <c r="E134" i="2"/>
  <c r="D134" i="2"/>
  <c r="C134" i="2"/>
  <c r="J134" i="2" s="1"/>
  <c r="B134" i="2"/>
  <c r="A134" i="2"/>
  <c r="E133" i="2"/>
  <c r="D133" i="2"/>
  <c r="C133" i="2"/>
  <c r="J133" i="2" s="1"/>
  <c r="B133" i="2"/>
  <c r="A133" i="2"/>
  <c r="E132" i="2"/>
  <c r="D132" i="2"/>
  <c r="C132" i="2"/>
  <c r="J132" i="2" s="1"/>
  <c r="B132" i="2"/>
  <c r="A132" i="2"/>
  <c r="E131" i="2"/>
  <c r="D131" i="2"/>
  <c r="C131" i="2"/>
  <c r="J131" i="2" s="1"/>
  <c r="B131" i="2"/>
  <c r="A131" i="2"/>
  <c r="E130" i="2"/>
  <c r="D130" i="2"/>
  <c r="C130" i="2"/>
  <c r="J130" i="2" s="1"/>
  <c r="B130" i="2"/>
  <c r="A130" i="2"/>
  <c r="E129" i="2"/>
  <c r="D129" i="2"/>
  <c r="C129" i="2"/>
  <c r="J129" i="2" s="1"/>
  <c r="B129" i="2"/>
  <c r="A129" i="2"/>
  <c r="E128" i="2"/>
  <c r="D128" i="2"/>
  <c r="C128" i="2"/>
  <c r="J128" i="2" s="1"/>
  <c r="B128" i="2"/>
  <c r="A128" i="2"/>
  <c r="E127" i="2"/>
  <c r="D127" i="2"/>
  <c r="C127" i="2"/>
  <c r="J127" i="2" s="1"/>
  <c r="B127" i="2"/>
  <c r="A127" i="2"/>
  <c r="E126" i="2"/>
  <c r="D126" i="2"/>
  <c r="C126" i="2"/>
  <c r="J126" i="2" s="1"/>
  <c r="B126" i="2"/>
  <c r="A126" i="2"/>
  <c r="E125" i="2"/>
  <c r="D125" i="2"/>
  <c r="C125" i="2"/>
  <c r="J125" i="2" s="1"/>
  <c r="B125" i="2"/>
  <c r="A125" i="2"/>
  <c r="E124" i="2"/>
  <c r="D124" i="2"/>
  <c r="C124" i="2"/>
  <c r="J124" i="2" s="1"/>
  <c r="B124" i="2"/>
  <c r="A124" i="2"/>
  <c r="E123" i="2"/>
  <c r="D123" i="2"/>
  <c r="C123" i="2"/>
  <c r="J123" i="2" s="1"/>
  <c r="B123" i="2"/>
  <c r="A123" i="2"/>
  <c r="E122" i="2"/>
  <c r="D122" i="2"/>
  <c r="C122" i="2"/>
  <c r="J122" i="2" s="1"/>
  <c r="B122" i="2"/>
  <c r="A122" i="2"/>
  <c r="E121" i="2"/>
  <c r="D121" i="2"/>
  <c r="C121" i="2"/>
  <c r="J121" i="2" s="1"/>
  <c r="B121" i="2"/>
  <c r="A121" i="2"/>
  <c r="E120" i="2"/>
  <c r="D120" i="2"/>
  <c r="C120" i="2"/>
  <c r="J120" i="2" s="1"/>
  <c r="B120" i="2"/>
  <c r="A120" i="2"/>
  <c r="E119" i="2"/>
  <c r="D119" i="2"/>
  <c r="C119" i="2"/>
  <c r="J119" i="2" s="1"/>
  <c r="B119" i="2"/>
  <c r="A119" i="2"/>
  <c r="E118" i="2"/>
  <c r="D118" i="2"/>
  <c r="C118" i="2"/>
  <c r="J118" i="2" s="1"/>
  <c r="B118" i="2"/>
  <c r="A118" i="2"/>
  <c r="E117" i="2"/>
  <c r="D117" i="2"/>
  <c r="C117" i="2"/>
  <c r="J117" i="2" s="1"/>
  <c r="B117" i="2"/>
  <c r="A117" i="2"/>
  <c r="E116" i="2"/>
  <c r="D116" i="2"/>
  <c r="C116" i="2"/>
  <c r="J116" i="2" s="1"/>
  <c r="B116" i="2"/>
  <c r="A116" i="2"/>
  <c r="E115" i="2"/>
  <c r="D115" i="2"/>
  <c r="C115" i="2"/>
  <c r="J115" i="2" s="1"/>
  <c r="B115" i="2"/>
  <c r="A115" i="2"/>
  <c r="E114" i="2"/>
  <c r="D114" i="2"/>
  <c r="C114" i="2"/>
  <c r="J114" i="2" s="1"/>
  <c r="B114" i="2"/>
  <c r="A114" i="2"/>
  <c r="E113" i="2"/>
  <c r="D113" i="2"/>
  <c r="C113" i="2"/>
  <c r="J113" i="2" s="1"/>
  <c r="B113" i="2"/>
  <c r="A113" i="2"/>
  <c r="E112" i="2"/>
  <c r="D112" i="2"/>
  <c r="C112" i="2"/>
  <c r="J112" i="2" s="1"/>
  <c r="B112" i="2"/>
  <c r="A112" i="2"/>
  <c r="E111" i="2"/>
  <c r="D111" i="2"/>
  <c r="C111" i="2"/>
  <c r="J111" i="2" s="1"/>
  <c r="B111" i="2"/>
  <c r="A111" i="2"/>
  <c r="E110" i="2"/>
  <c r="D110" i="2"/>
  <c r="C110" i="2"/>
  <c r="J110" i="2" s="1"/>
  <c r="B110" i="2"/>
  <c r="A110" i="2"/>
  <c r="E109" i="2"/>
  <c r="D109" i="2"/>
  <c r="C109" i="2"/>
  <c r="J109" i="2" s="1"/>
  <c r="B109" i="2"/>
  <c r="A109" i="2"/>
  <c r="E108" i="2"/>
  <c r="D108" i="2"/>
  <c r="C108" i="2"/>
  <c r="J108" i="2" s="1"/>
  <c r="B108" i="2"/>
  <c r="A108" i="2"/>
  <c r="E107" i="2"/>
  <c r="D107" i="2"/>
  <c r="C107" i="2"/>
  <c r="J107" i="2" s="1"/>
  <c r="B107" i="2"/>
  <c r="A107" i="2"/>
  <c r="E106" i="2"/>
  <c r="D106" i="2"/>
  <c r="C106" i="2"/>
  <c r="J106" i="2" s="1"/>
  <c r="B106" i="2"/>
  <c r="A106" i="2"/>
  <c r="E105" i="2"/>
  <c r="D105" i="2"/>
  <c r="C105" i="2"/>
  <c r="J105" i="2" s="1"/>
  <c r="B105" i="2"/>
  <c r="A105" i="2"/>
  <c r="E104" i="2"/>
  <c r="D104" i="2"/>
  <c r="C104" i="2"/>
  <c r="J104" i="2" s="1"/>
  <c r="B104" i="2"/>
  <c r="A104" i="2"/>
  <c r="E103" i="2"/>
  <c r="D103" i="2"/>
  <c r="C103" i="2"/>
  <c r="J103" i="2" s="1"/>
  <c r="B103" i="2"/>
  <c r="A103" i="2"/>
  <c r="E102" i="2"/>
  <c r="D102" i="2"/>
  <c r="C102" i="2"/>
  <c r="J102" i="2" s="1"/>
  <c r="B102" i="2"/>
  <c r="A102" i="2"/>
  <c r="E101" i="2"/>
  <c r="D101" i="2"/>
  <c r="C101" i="2"/>
  <c r="J101" i="2" s="1"/>
  <c r="B101" i="2"/>
  <c r="A101" i="2"/>
  <c r="E100" i="2"/>
  <c r="D100" i="2"/>
  <c r="C100" i="2"/>
  <c r="J100" i="2" s="1"/>
  <c r="B100" i="2"/>
  <c r="A100" i="2"/>
  <c r="E99" i="2"/>
  <c r="D99" i="2"/>
  <c r="C99" i="2"/>
  <c r="J99" i="2" s="1"/>
  <c r="B99" i="2"/>
  <c r="A99" i="2"/>
  <c r="E98" i="2"/>
  <c r="D98" i="2"/>
  <c r="C98" i="2"/>
  <c r="J98" i="2" s="1"/>
  <c r="B98" i="2"/>
  <c r="A98" i="2"/>
  <c r="E97" i="2"/>
  <c r="D97" i="2"/>
  <c r="C97" i="2"/>
  <c r="J97" i="2" s="1"/>
  <c r="B97" i="2"/>
  <c r="A97" i="2"/>
  <c r="E96" i="2"/>
  <c r="D96" i="2"/>
  <c r="C96" i="2"/>
  <c r="J96" i="2" s="1"/>
  <c r="B96" i="2"/>
  <c r="A96" i="2"/>
  <c r="E95" i="2"/>
  <c r="D95" i="2"/>
  <c r="C95" i="2"/>
  <c r="J95" i="2" s="1"/>
  <c r="B95" i="2"/>
  <c r="A95" i="2"/>
  <c r="E94" i="2"/>
  <c r="D94" i="2"/>
  <c r="C94" i="2"/>
  <c r="J94" i="2" s="1"/>
  <c r="B94" i="2"/>
  <c r="A94" i="2"/>
  <c r="E93" i="2"/>
  <c r="D93" i="2"/>
  <c r="C93" i="2"/>
  <c r="J93" i="2" s="1"/>
  <c r="B93" i="2"/>
  <c r="A93" i="2"/>
  <c r="E92" i="2"/>
  <c r="D92" i="2"/>
  <c r="C92" i="2"/>
  <c r="J92" i="2" s="1"/>
  <c r="B92" i="2"/>
  <c r="A92" i="2"/>
  <c r="E91" i="2"/>
  <c r="D91" i="2"/>
  <c r="C91" i="2"/>
  <c r="J91" i="2" s="1"/>
  <c r="B91" i="2"/>
  <c r="A91" i="2"/>
  <c r="E90" i="2"/>
  <c r="D90" i="2"/>
  <c r="C90" i="2"/>
  <c r="J90" i="2" s="1"/>
  <c r="B90" i="2"/>
  <c r="A90" i="2"/>
  <c r="E89" i="2"/>
  <c r="D89" i="2"/>
  <c r="C89" i="2"/>
  <c r="J89" i="2" s="1"/>
  <c r="B89" i="2"/>
  <c r="A89" i="2"/>
  <c r="E88" i="2"/>
  <c r="D88" i="2"/>
  <c r="C88" i="2"/>
  <c r="J88" i="2" s="1"/>
  <c r="B88" i="2"/>
  <c r="A88" i="2"/>
  <c r="E87" i="2"/>
  <c r="D87" i="2"/>
  <c r="C87" i="2"/>
  <c r="J87" i="2" s="1"/>
  <c r="B87" i="2"/>
  <c r="A87" i="2"/>
  <c r="E86" i="2"/>
  <c r="D86" i="2"/>
  <c r="C86" i="2"/>
  <c r="J86" i="2" s="1"/>
  <c r="B86" i="2"/>
  <c r="A86" i="2"/>
  <c r="E85" i="2"/>
  <c r="D85" i="2"/>
  <c r="C85" i="2"/>
  <c r="J85" i="2" s="1"/>
  <c r="B85" i="2"/>
  <c r="A85" i="2"/>
  <c r="E84" i="2"/>
  <c r="D84" i="2"/>
  <c r="C84" i="2"/>
  <c r="J84" i="2" s="1"/>
  <c r="B84" i="2"/>
  <c r="A84" i="2"/>
  <c r="E83" i="2"/>
  <c r="D83" i="2"/>
  <c r="C83" i="2"/>
  <c r="J83" i="2" s="1"/>
  <c r="B83" i="2"/>
  <c r="A83" i="2"/>
  <c r="E82" i="2"/>
  <c r="D82" i="2"/>
  <c r="C82" i="2"/>
  <c r="J82" i="2" s="1"/>
  <c r="B82" i="2"/>
  <c r="A82" i="2"/>
  <c r="E81" i="2"/>
  <c r="D81" i="2"/>
  <c r="C81" i="2"/>
  <c r="J81" i="2" s="1"/>
  <c r="B81" i="2"/>
  <c r="A81" i="2"/>
  <c r="E80" i="2"/>
  <c r="D80" i="2"/>
  <c r="C80" i="2"/>
  <c r="J80" i="2" s="1"/>
  <c r="B80" i="2"/>
  <c r="A80" i="2"/>
  <c r="E79" i="2"/>
  <c r="D79" i="2"/>
  <c r="C79" i="2"/>
  <c r="J79" i="2" s="1"/>
  <c r="B79" i="2"/>
  <c r="A79" i="2"/>
  <c r="E78" i="2"/>
  <c r="D78" i="2"/>
  <c r="C78" i="2"/>
  <c r="J78" i="2" s="1"/>
  <c r="B78" i="2"/>
  <c r="A78" i="2"/>
  <c r="E77" i="2"/>
  <c r="D77" i="2"/>
  <c r="C77" i="2"/>
  <c r="J77" i="2" s="1"/>
  <c r="B77" i="2"/>
  <c r="A77" i="2"/>
  <c r="E76" i="2"/>
  <c r="D76" i="2"/>
  <c r="C76" i="2"/>
  <c r="J76" i="2" s="1"/>
  <c r="B76" i="2"/>
  <c r="A76" i="2"/>
  <c r="E75" i="2"/>
  <c r="D75" i="2"/>
  <c r="C75" i="2"/>
  <c r="J75" i="2" s="1"/>
  <c r="B75" i="2"/>
  <c r="A75" i="2"/>
  <c r="E74" i="2"/>
  <c r="D74" i="2"/>
  <c r="C74" i="2"/>
  <c r="J74" i="2" s="1"/>
  <c r="B74" i="2"/>
  <c r="A74" i="2"/>
  <c r="E73" i="2"/>
  <c r="D73" i="2"/>
  <c r="C73" i="2"/>
  <c r="J73" i="2" s="1"/>
  <c r="B73" i="2"/>
  <c r="A73" i="2"/>
  <c r="E72" i="2"/>
  <c r="D72" i="2"/>
  <c r="C72" i="2"/>
  <c r="J72" i="2" s="1"/>
  <c r="B72" i="2"/>
  <c r="A72" i="2"/>
  <c r="E71" i="2"/>
  <c r="D71" i="2"/>
  <c r="C71" i="2"/>
  <c r="J71" i="2" s="1"/>
  <c r="B71" i="2"/>
  <c r="A71" i="2"/>
  <c r="E70" i="2"/>
  <c r="D70" i="2"/>
  <c r="C70" i="2"/>
  <c r="J70" i="2" s="1"/>
  <c r="B70" i="2"/>
  <c r="A70" i="2"/>
  <c r="E69" i="2"/>
  <c r="D69" i="2"/>
  <c r="C69" i="2"/>
  <c r="J69" i="2" s="1"/>
  <c r="B69" i="2"/>
  <c r="A69" i="2"/>
  <c r="E68" i="2"/>
  <c r="D68" i="2"/>
  <c r="C68" i="2"/>
  <c r="J68" i="2" s="1"/>
  <c r="B68" i="2"/>
  <c r="A68" i="2"/>
  <c r="E67" i="2"/>
  <c r="D67" i="2"/>
  <c r="C67" i="2"/>
  <c r="J67" i="2" s="1"/>
  <c r="B67" i="2"/>
  <c r="A67" i="2"/>
  <c r="E66" i="2"/>
  <c r="D66" i="2"/>
  <c r="C66" i="2"/>
  <c r="J66" i="2" s="1"/>
  <c r="B66" i="2"/>
  <c r="A66" i="2"/>
  <c r="E65" i="2"/>
  <c r="D65" i="2"/>
  <c r="C65" i="2"/>
  <c r="J65" i="2" s="1"/>
  <c r="B65" i="2"/>
  <c r="A65" i="2"/>
  <c r="E64" i="2"/>
  <c r="D64" i="2"/>
  <c r="C64" i="2"/>
  <c r="J64" i="2" s="1"/>
  <c r="B64" i="2"/>
  <c r="A64" i="2"/>
  <c r="E63" i="2"/>
  <c r="D63" i="2"/>
  <c r="C63" i="2"/>
  <c r="J63" i="2" s="1"/>
  <c r="B63" i="2"/>
  <c r="A63" i="2"/>
  <c r="E62" i="2"/>
  <c r="D62" i="2"/>
  <c r="C62" i="2"/>
  <c r="J62" i="2" s="1"/>
  <c r="B62" i="2"/>
  <c r="A62" i="2"/>
  <c r="E61" i="2"/>
  <c r="D61" i="2"/>
  <c r="C61" i="2"/>
  <c r="J61" i="2" s="1"/>
  <c r="B61" i="2"/>
  <c r="A61" i="2"/>
  <c r="E60" i="2"/>
  <c r="D60" i="2"/>
  <c r="B60" i="2"/>
  <c r="A60" i="2"/>
  <c r="E59" i="2"/>
  <c r="D59" i="2"/>
  <c r="C59" i="2"/>
  <c r="J59" i="2" s="1"/>
  <c r="B59" i="2"/>
  <c r="A59" i="2"/>
  <c r="E58" i="2"/>
  <c r="D58" i="2"/>
  <c r="B58" i="2"/>
  <c r="A58" i="2"/>
  <c r="E57" i="2"/>
  <c r="D57" i="2"/>
  <c r="C57" i="2"/>
  <c r="J57" i="2" s="1"/>
  <c r="B57" i="2"/>
  <c r="A57" i="2"/>
  <c r="E56" i="2"/>
  <c r="D56" i="2"/>
  <c r="B56" i="2"/>
  <c r="A56" i="2"/>
  <c r="E55" i="2"/>
  <c r="D55" i="2"/>
  <c r="C55" i="2"/>
  <c r="J55" i="2" s="1"/>
  <c r="B55" i="2"/>
  <c r="A55" i="2"/>
  <c r="E54" i="2"/>
  <c r="D54" i="2"/>
  <c r="C54" i="2"/>
  <c r="J54" i="2" s="1"/>
  <c r="B54" i="2"/>
  <c r="A54" i="2"/>
  <c r="E53" i="2"/>
  <c r="D53" i="2"/>
  <c r="C53" i="2"/>
  <c r="J53" i="2" s="1"/>
  <c r="B53" i="2"/>
  <c r="A53" i="2"/>
  <c r="E52" i="2"/>
  <c r="D52" i="2"/>
  <c r="C52" i="2"/>
  <c r="J52" i="2" s="1"/>
  <c r="B52" i="2"/>
  <c r="A52" i="2"/>
  <c r="E51" i="2"/>
  <c r="D51" i="2"/>
  <c r="C51" i="2"/>
  <c r="J51" i="2" s="1"/>
  <c r="B51" i="2"/>
  <c r="A51" i="2"/>
  <c r="E50" i="2"/>
  <c r="D50" i="2"/>
  <c r="C50" i="2"/>
  <c r="J50" i="2" s="1"/>
  <c r="B50" i="2"/>
  <c r="A50" i="2"/>
  <c r="E49" i="2"/>
  <c r="D49" i="2"/>
  <c r="C49" i="2"/>
  <c r="J49" i="2" s="1"/>
  <c r="B49" i="2"/>
  <c r="A49" i="2"/>
  <c r="E48" i="2"/>
  <c r="D48" i="2"/>
  <c r="C48" i="2"/>
  <c r="J48" i="2" s="1"/>
  <c r="B48" i="2"/>
  <c r="A48" i="2"/>
  <c r="E47" i="2"/>
  <c r="D47" i="2"/>
  <c r="C47" i="2"/>
  <c r="J47" i="2" s="1"/>
  <c r="B47" i="2"/>
  <c r="A47" i="2"/>
  <c r="E46" i="2"/>
  <c r="D46" i="2"/>
  <c r="C46" i="2"/>
  <c r="J46" i="2" s="1"/>
  <c r="B46" i="2"/>
  <c r="A46" i="2"/>
  <c r="E45" i="2"/>
  <c r="D45" i="2"/>
  <c r="C45" i="2"/>
  <c r="J45" i="2" s="1"/>
  <c r="B45" i="2"/>
  <c r="A45" i="2"/>
  <c r="E44" i="2"/>
  <c r="D44" i="2"/>
  <c r="C44" i="2"/>
  <c r="J44" i="2" s="1"/>
  <c r="B44" i="2"/>
  <c r="A44" i="2"/>
  <c r="E43" i="2"/>
  <c r="C43" i="2"/>
  <c r="J43" i="2" s="1"/>
  <c r="B43" i="2"/>
  <c r="A43" i="2"/>
  <c r="E42" i="2"/>
  <c r="C42" i="2"/>
  <c r="J42" i="2" s="1"/>
  <c r="B42" i="2"/>
  <c r="A42" i="2"/>
  <c r="E41" i="2"/>
  <c r="C41" i="2"/>
  <c r="J41" i="2" s="1"/>
  <c r="B41" i="2"/>
  <c r="A41" i="2"/>
  <c r="E40" i="2"/>
  <c r="C40" i="2"/>
  <c r="J40" i="2" s="1"/>
  <c r="B40" i="2"/>
  <c r="A40" i="2"/>
  <c r="E39" i="2"/>
  <c r="C39" i="2"/>
  <c r="J39" i="2" s="1"/>
  <c r="B39" i="2"/>
  <c r="A39" i="2"/>
  <c r="E38" i="2"/>
  <c r="D38" i="2"/>
  <c r="C38" i="2"/>
  <c r="J38" i="2" s="1"/>
  <c r="B38" i="2"/>
  <c r="A38" i="2"/>
  <c r="E37" i="2"/>
  <c r="C37" i="2"/>
  <c r="J37" i="2" s="1"/>
  <c r="B37" i="2"/>
  <c r="A37" i="2"/>
  <c r="E36" i="2"/>
  <c r="C36" i="2"/>
  <c r="J36" i="2" s="1"/>
  <c r="B36" i="2"/>
  <c r="A36" i="2"/>
  <c r="E35" i="2"/>
  <c r="D35" i="2"/>
  <c r="C35" i="2"/>
  <c r="J35" i="2" s="1"/>
  <c r="B35" i="2"/>
  <c r="A35" i="2"/>
  <c r="E34" i="2"/>
  <c r="D34" i="2"/>
  <c r="C34" i="2"/>
  <c r="J34" i="2" s="1"/>
  <c r="B34" i="2"/>
  <c r="A34" i="2"/>
  <c r="A15" i="2"/>
  <c r="A16" i="2"/>
  <c r="A27" i="2"/>
  <c r="E33" i="2"/>
  <c r="C33" i="2"/>
  <c r="J33" i="2" s="1"/>
  <c r="B33" i="2"/>
  <c r="A33" i="2"/>
  <c r="E32" i="2"/>
  <c r="C32" i="2"/>
  <c r="J32" i="2" s="1"/>
  <c r="B32" i="2"/>
  <c r="A32" i="2"/>
  <c r="E31" i="2"/>
  <c r="D31" i="2"/>
  <c r="C31" i="2"/>
  <c r="J31" i="2" s="1"/>
  <c r="B31" i="2"/>
  <c r="A31" i="2"/>
  <c r="E30" i="2"/>
  <c r="D30" i="2"/>
  <c r="C30" i="2"/>
  <c r="J30" i="2" s="1"/>
  <c r="B30" i="2"/>
  <c r="A30" i="2"/>
  <c r="E29" i="2"/>
  <c r="D29" i="2"/>
  <c r="C29" i="2"/>
  <c r="J29" i="2" s="1"/>
  <c r="B29" i="2"/>
  <c r="A29" i="2"/>
  <c r="E28" i="2"/>
  <c r="D28" i="2"/>
  <c r="C28" i="2"/>
  <c r="J28" i="2" s="1"/>
  <c r="B28" i="2"/>
  <c r="A28" i="2"/>
  <c r="E27" i="2"/>
  <c r="C27" i="2"/>
  <c r="J27" i="2" s="1"/>
  <c r="B27" i="2"/>
  <c r="E26" i="2"/>
  <c r="C26" i="2"/>
  <c r="J26" i="2" s="1"/>
  <c r="B26" i="2"/>
  <c r="A26" i="2"/>
  <c r="E25" i="2"/>
  <c r="C25" i="2"/>
  <c r="J25" i="2" s="1"/>
  <c r="B25" i="2"/>
  <c r="A25" i="2"/>
  <c r="E24" i="2"/>
  <c r="C24" i="2"/>
  <c r="J24" i="2" s="1"/>
  <c r="B24" i="2"/>
  <c r="A24" i="2"/>
  <c r="E23" i="2"/>
  <c r="C23" i="2"/>
  <c r="J23" i="2" s="1"/>
  <c r="B23" i="2"/>
  <c r="A23" i="2"/>
  <c r="E22" i="2"/>
  <c r="C22" i="2"/>
  <c r="J22" i="2" s="1"/>
  <c r="B22" i="2"/>
  <c r="A22" i="2"/>
  <c r="E21" i="2"/>
  <c r="C21" i="2"/>
  <c r="J21" i="2" s="1"/>
  <c r="B21" i="2"/>
  <c r="A21" i="2"/>
  <c r="E20" i="2"/>
  <c r="C20" i="2"/>
  <c r="J20" i="2" s="1"/>
  <c r="B20" i="2"/>
  <c r="A20" i="2"/>
  <c r="E19" i="2"/>
  <c r="C19" i="2"/>
  <c r="J19" i="2" s="1"/>
  <c r="B19" i="2"/>
  <c r="A19" i="2"/>
  <c r="E18" i="2"/>
  <c r="C18" i="2"/>
  <c r="J18" i="2" s="1"/>
  <c r="B18" i="2"/>
  <c r="A18" i="2"/>
  <c r="E17" i="2"/>
  <c r="C17" i="2"/>
  <c r="J17" i="2" s="1"/>
  <c r="B17" i="2"/>
  <c r="A17" i="2"/>
  <c r="C16" i="2"/>
  <c r="J16" i="2" s="1"/>
  <c r="C15" i="2"/>
  <c r="J15" i="2" s="1"/>
  <c r="E16" i="2"/>
  <c r="D16" i="2"/>
  <c r="B16" i="2"/>
  <c r="B15" i="2"/>
  <c r="E15" i="2"/>
  <c r="D15" i="2"/>
  <c r="A10" i="2"/>
  <c r="C58" i="2"/>
  <c r="J58" i="2" s="1"/>
  <c r="C56" i="2"/>
  <c r="J56" i="2" s="1"/>
  <c r="C60" i="2"/>
  <c r="J60" i="2" s="1"/>
  <c r="I150" i="2" l="1"/>
</calcChain>
</file>

<file path=xl/sharedStrings.xml><?xml version="1.0" encoding="utf-8"?>
<sst xmlns="http://schemas.openxmlformats.org/spreadsheetml/2006/main" count="794" uniqueCount="327">
  <si>
    <t>Colonne technique - Equipe VRAC uniquement - Ne pas écrire merci -
Disponibilité : 1 = "oui" 0 = "non"</t>
  </si>
  <si>
    <t xml:space="preserve">Téléphone : </t>
  </si>
  <si>
    <t xml:space="preserve">Mail : </t>
  </si>
  <si>
    <t>PRODUITS</t>
  </si>
  <si>
    <t>VRAC</t>
  </si>
  <si>
    <t>PRIX PRODUCTEUR</t>
  </si>
  <si>
    <t>PRIX COUP DE POUCE</t>
  </si>
  <si>
    <t>PRIX QUARTIER</t>
  </si>
  <si>
    <t>PRIX HORS QUARTIER</t>
  </si>
  <si>
    <t>POUR</t>
  </si>
  <si>
    <t>BIOLOGIQUE
LOCAL
EQUITABLE
ECOLOGIQUE</t>
  </si>
  <si>
    <t>Quantité commandée</t>
  </si>
  <si>
    <t>Dispo</t>
  </si>
  <si>
    <t>Sac 1 kg</t>
  </si>
  <si>
    <t>Local</t>
  </si>
  <si>
    <t>Pommes de terre Marabel blanche (Saint Priest)</t>
  </si>
  <si>
    <t>V</t>
  </si>
  <si>
    <t>Kg</t>
  </si>
  <si>
    <t>Biologique, Local, Solidaire</t>
  </si>
  <si>
    <t>Poireaux (Saint Priest)</t>
  </si>
  <si>
    <t>Topinambours (Saint Priest)</t>
  </si>
  <si>
    <t>Betteraves (Saint Priest)</t>
  </si>
  <si>
    <t>Navets (Saint Priest)</t>
  </si>
  <si>
    <t>Carottes (Saint Priest)</t>
  </si>
  <si>
    <r>
      <rPr>
        <b/>
        <sz val="16"/>
        <color indexed="8"/>
        <rFont val="Calibri Light"/>
        <family val="2"/>
      </rPr>
      <t xml:space="preserve">Carottes </t>
    </r>
    <r>
      <rPr>
        <sz val="16"/>
        <color indexed="8"/>
        <rFont val="Calibri Light"/>
        <family val="2"/>
      </rPr>
      <t>(bottes)</t>
    </r>
    <r>
      <rPr>
        <sz val="16"/>
        <color indexed="8"/>
        <rFont val="Calibri Light"/>
        <family val="2"/>
      </rPr>
      <t xml:space="preserve">
</t>
    </r>
    <r>
      <rPr>
        <i/>
        <sz val="16"/>
        <color indexed="8"/>
        <rFont val="Calibri Light"/>
        <family val="2"/>
      </rPr>
      <t>(Ain)</t>
    </r>
  </si>
  <si>
    <t>Unité</t>
  </si>
  <si>
    <r>
      <rPr>
        <b/>
        <sz val="16"/>
        <color indexed="8"/>
        <rFont val="Calibri Light"/>
        <family val="2"/>
      </rPr>
      <t>Courgettes</t>
    </r>
    <r>
      <rPr>
        <sz val="16"/>
        <color indexed="8"/>
        <rFont val="Calibri Light"/>
        <family val="2"/>
      </rPr>
      <t xml:space="preserve">
</t>
    </r>
    <r>
      <rPr>
        <i/>
        <sz val="16"/>
        <color indexed="8"/>
        <rFont val="Calibri Light"/>
        <family val="2"/>
      </rPr>
      <t>(Ain)</t>
    </r>
  </si>
  <si>
    <t xml:space="preserve">Courgettes </t>
  </si>
  <si>
    <t>Fêves</t>
  </si>
  <si>
    <t>Poireaux (Cressonière du Bugey)</t>
  </si>
  <si>
    <t>Salade batavia (Saint Priest)</t>
  </si>
  <si>
    <t>pièce</t>
  </si>
  <si>
    <t>Epinard (Saint Priest)</t>
  </si>
  <si>
    <t>Céleri branche</t>
  </si>
  <si>
    <t>Poivron</t>
  </si>
  <si>
    <t>Aubergine</t>
  </si>
  <si>
    <t>Fenouil</t>
  </si>
  <si>
    <t>Radis noir rond (Cressonière du Bugey)</t>
  </si>
  <si>
    <t>Carottes (Cressonière)</t>
  </si>
  <si>
    <t>kg</t>
  </si>
  <si>
    <t>Courge butternut (Cressonière du Bugey)</t>
  </si>
  <si>
    <t>pièce (800 g  - 1,2kg)</t>
  </si>
  <si>
    <t>Courge potimarron (Cressonière)</t>
  </si>
  <si>
    <t>pièce (1 - 1,5kg)</t>
  </si>
  <si>
    <t>Tomates rondes</t>
  </si>
  <si>
    <r>
      <rPr>
        <b/>
        <sz val="16"/>
        <color indexed="8"/>
        <rFont val="Calibri Light"/>
        <family val="2"/>
      </rPr>
      <t xml:space="preserve">Tomates anciennes
</t>
    </r>
    <r>
      <rPr>
        <i/>
        <sz val="16"/>
        <color indexed="8"/>
        <rFont val="Calibri Light"/>
        <family val="2"/>
      </rPr>
      <t>(Ain)</t>
    </r>
  </si>
  <si>
    <t>Biologique, Local</t>
  </si>
  <si>
    <t>Carottes</t>
  </si>
  <si>
    <t>Pommes de terre (agria)</t>
  </si>
  <si>
    <t>Oignons jaunes</t>
  </si>
  <si>
    <t>Biologique, local, solidaire</t>
  </si>
  <si>
    <t>pièce, 300 grammes</t>
  </si>
  <si>
    <r>
      <rPr>
        <b/>
        <sz val="16"/>
        <color rgb="FF000000"/>
        <rFont val="Calibri Light"/>
        <family val="2"/>
      </rPr>
      <t xml:space="preserve">Huile d’olive        </t>
    </r>
    <r>
      <rPr>
        <sz val="16"/>
        <color rgb="FF000000"/>
        <rFont val="Calibri Light"/>
        <family val="2"/>
      </rPr>
      <t xml:space="preserve">        </t>
    </r>
    <r>
      <rPr>
        <b/>
        <sz val="16"/>
        <color rgb="FFFF0000"/>
        <rFont val="Calibri Light"/>
        <family val="2"/>
      </rPr>
      <t xml:space="preserve">5 L max
</t>
    </r>
    <r>
      <rPr>
        <i/>
        <sz val="16"/>
        <color rgb="FF000000"/>
        <rFont val="Calibri Light"/>
        <family val="2"/>
      </rPr>
      <t>(Coopérative Zakros, Grèce)</t>
    </r>
  </si>
  <si>
    <t>Litre</t>
  </si>
  <si>
    <t>-</t>
  </si>
  <si>
    <r>
      <rPr>
        <b/>
        <sz val="16"/>
        <color indexed="8"/>
        <rFont val="Calibri Light"/>
        <family val="2"/>
      </rPr>
      <t xml:space="preserve">Huile d’olive        </t>
    </r>
    <r>
      <rPr>
        <sz val="16"/>
        <color indexed="8"/>
        <rFont val="Calibri Light"/>
        <family val="2"/>
      </rPr>
      <t xml:space="preserve">        </t>
    </r>
    <r>
      <rPr>
        <b/>
        <sz val="16"/>
        <color indexed="10"/>
        <rFont val="Calibri Light"/>
        <family val="2"/>
      </rPr>
      <t>5 L max</t>
    </r>
    <r>
      <rPr>
        <sz val="16"/>
        <color indexed="8"/>
        <rFont val="Calibri Light"/>
        <family val="2"/>
      </rPr>
      <t xml:space="preserve">
</t>
    </r>
    <r>
      <rPr>
        <i/>
        <sz val="16"/>
        <color indexed="8"/>
        <rFont val="Calibri Light"/>
        <family val="2"/>
      </rPr>
      <t>(Catalogne, Espagne)</t>
    </r>
  </si>
  <si>
    <t>Biologique</t>
  </si>
  <si>
    <r>
      <rPr>
        <b/>
        <sz val="16"/>
        <color indexed="8"/>
        <rFont val="Calibri Light"/>
        <family val="2"/>
      </rPr>
      <t xml:space="preserve">Sel de Guérande </t>
    </r>
    <r>
      <rPr>
        <b/>
        <sz val="16"/>
        <color indexed="9"/>
        <rFont val="Calibri Light"/>
        <family val="2"/>
      </rPr>
      <t xml:space="preserve">
</t>
    </r>
    <r>
      <rPr>
        <i/>
        <sz val="16"/>
        <rFont val="Calibri Light"/>
        <family val="2"/>
      </rPr>
      <t>(France)</t>
    </r>
  </si>
  <si>
    <r>
      <rPr>
        <b/>
        <sz val="16"/>
        <color rgb="FF000000"/>
        <rFont val="Calibri Light"/>
        <family val="2"/>
      </rPr>
      <t xml:space="preserve">Moutarde        </t>
    </r>
    <r>
      <rPr>
        <b/>
        <sz val="16"/>
        <color rgb="FFFF0000"/>
        <rFont val="Calibri Light"/>
        <family val="2"/>
      </rPr>
      <t xml:space="preserve">  Retour !
</t>
    </r>
    <r>
      <rPr>
        <i/>
        <sz val="16"/>
        <color rgb="FF000000"/>
        <rFont val="Calibri Light"/>
        <family val="2"/>
      </rPr>
      <t>(France)</t>
    </r>
  </si>
  <si>
    <t>Pots de 350g</t>
  </si>
  <si>
    <t>Gingembre</t>
  </si>
  <si>
    <t>prix pour 50g</t>
  </si>
  <si>
    <t>Poivre noir</t>
  </si>
  <si>
    <t>Sésame</t>
  </si>
  <si>
    <t>Herbes de Provence</t>
  </si>
  <si>
    <t>Thym</t>
  </si>
  <si>
    <r>
      <t xml:space="preserve">Mélange de curry </t>
    </r>
    <r>
      <rPr>
        <i/>
        <sz val="16"/>
        <color rgb="FF000000"/>
        <rFont val="Calibri Light"/>
        <family val="2"/>
      </rPr>
      <t xml:space="preserve"> - désormais en vrac !      </t>
    </r>
    <r>
      <rPr>
        <b/>
        <sz val="16"/>
        <color indexed="8"/>
        <rFont val="Calibri Light"/>
        <family val="2"/>
      </rPr>
      <t xml:space="preserve"> </t>
    </r>
  </si>
  <si>
    <r>
      <t xml:space="preserve">Curcuma </t>
    </r>
    <r>
      <rPr>
        <i/>
        <sz val="16"/>
        <color theme="1"/>
        <rFont val="Calibri Light"/>
        <family val="2"/>
      </rPr>
      <t xml:space="preserve">- désormais en vrac !  </t>
    </r>
    <r>
      <rPr>
        <b/>
        <sz val="16"/>
        <color theme="1"/>
        <rFont val="Calibri Light"/>
        <family val="2"/>
      </rPr>
      <t xml:space="preserve">                </t>
    </r>
  </si>
  <si>
    <r>
      <t xml:space="preserve">Cumin </t>
    </r>
    <r>
      <rPr>
        <sz val="16"/>
        <color theme="1"/>
        <rFont val="Calibri Light"/>
        <family val="2"/>
      </rPr>
      <t xml:space="preserve">- </t>
    </r>
    <r>
      <rPr>
        <i/>
        <sz val="16"/>
        <color theme="1"/>
        <rFont val="Calibri Light"/>
        <family val="2"/>
      </rPr>
      <t>désormais en vrac !</t>
    </r>
  </si>
  <si>
    <t xml:space="preserve">Paprika           </t>
  </si>
  <si>
    <t xml:space="preserve">Ail des ours              </t>
  </si>
  <si>
    <r>
      <rPr>
        <b/>
        <sz val="16"/>
        <color indexed="8"/>
        <rFont val="Calibri Light"/>
        <family val="2"/>
      </rPr>
      <t xml:space="preserve">Riz long semi-complet </t>
    </r>
    <r>
      <rPr>
        <sz val="16"/>
        <color indexed="8"/>
        <rFont val="Calibri Light"/>
        <family val="2"/>
      </rPr>
      <t>(</t>
    </r>
    <r>
      <rPr>
        <i/>
        <sz val="16"/>
        <color indexed="8"/>
        <rFont val="Calibri Light"/>
        <family val="2"/>
      </rPr>
      <t>Italie)</t>
    </r>
  </si>
  <si>
    <r>
      <rPr>
        <b/>
        <sz val="16"/>
        <color indexed="8"/>
        <rFont val="Calibri Light"/>
        <family val="2"/>
      </rPr>
      <t>Spaghettis</t>
    </r>
    <r>
      <rPr>
        <i/>
        <sz val="16"/>
        <color indexed="8"/>
        <rFont val="Calibri Light"/>
        <family val="2"/>
      </rPr>
      <t xml:space="preserve">
(Italie)</t>
    </r>
  </si>
  <si>
    <r>
      <rPr>
        <b/>
        <sz val="16"/>
        <color indexed="8"/>
        <rFont val="Calibri Light"/>
        <family val="2"/>
      </rPr>
      <t>Linguine</t>
    </r>
    <r>
      <rPr>
        <i/>
        <sz val="16"/>
        <color indexed="8"/>
        <rFont val="Calibri Light"/>
        <family val="2"/>
      </rPr>
      <t xml:space="preserve">
(Italie)</t>
    </r>
  </si>
  <si>
    <r>
      <rPr>
        <b/>
        <sz val="16"/>
        <color indexed="8"/>
        <rFont val="Calibri Light"/>
        <family val="2"/>
      </rPr>
      <t>Fusilli</t>
    </r>
    <r>
      <rPr>
        <i/>
        <sz val="16"/>
        <color indexed="8"/>
        <rFont val="Calibri Light"/>
        <family val="2"/>
      </rPr>
      <t xml:space="preserve">
(Italie)</t>
    </r>
  </si>
  <si>
    <r>
      <rPr>
        <b/>
        <sz val="16"/>
        <color indexed="8"/>
        <rFont val="Calibri Light"/>
        <family val="2"/>
      </rPr>
      <t>Penne</t>
    </r>
    <r>
      <rPr>
        <sz val="16"/>
        <color indexed="8"/>
        <rFont val="Calibri Light"/>
        <family val="2"/>
      </rPr>
      <t xml:space="preserve">
(</t>
    </r>
    <r>
      <rPr>
        <i/>
        <sz val="16"/>
        <color indexed="8"/>
        <rFont val="Calibri Light"/>
        <family val="2"/>
      </rPr>
      <t>Italie)</t>
    </r>
  </si>
  <si>
    <r>
      <rPr>
        <b/>
        <sz val="16"/>
        <color indexed="8"/>
        <rFont val="Calibri Light"/>
        <family val="2"/>
      </rPr>
      <t xml:space="preserve">Pois chiches  </t>
    </r>
    <r>
      <rPr>
        <b/>
        <i/>
        <sz val="16"/>
        <color indexed="8"/>
        <rFont val="Calibri Light"/>
        <family val="2"/>
      </rPr>
      <t xml:space="preserve">              </t>
    </r>
    <r>
      <rPr>
        <i/>
        <sz val="16"/>
        <color indexed="8"/>
        <rFont val="Calibri Light"/>
        <family val="2"/>
      </rPr>
      <t xml:space="preserve">
(France)</t>
    </r>
  </si>
  <si>
    <r>
      <rPr>
        <b/>
        <sz val="16"/>
        <color indexed="8"/>
        <rFont val="Calibri Light"/>
        <family val="2"/>
      </rPr>
      <t xml:space="preserve">Lentilles Vertes                       </t>
    </r>
    <r>
      <rPr>
        <sz val="16"/>
        <color indexed="8"/>
        <rFont val="Calibri Light"/>
        <family val="2"/>
      </rPr>
      <t>(</t>
    </r>
    <r>
      <rPr>
        <i/>
        <sz val="16"/>
        <color indexed="8"/>
        <rFont val="Calibri Light"/>
        <family val="2"/>
      </rPr>
      <t>France)</t>
    </r>
  </si>
  <si>
    <r>
      <rPr>
        <b/>
        <sz val="16"/>
        <color indexed="8"/>
        <rFont val="Calibri Light"/>
        <family val="2"/>
      </rPr>
      <t>Pois cassés</t>
    </r>
    <r>
      <rPr>
        <sz val="16"/>
        <color indexed="8"/>
        <rFont val="Calibri Light"/>
        <family val="2"/>
      </rPr>
      <t xml:space="preserve">                                     (</t>
    </r>
    <r>
      <rPr>
        <i/>
        <sz val="16"/>
        <color indexed="8"/>
        <rFont val="Calibri Light"/>
        <family val="2"/>
      </rPr>
      <t>France)</t>
    </r>
  </si>
  <si>
    <r>
      <rPr>
        <b/>
        <sz val="16"/>
        <color indexed="8"/>
        <rFont val="Calibri Light"/>
        <family val="2"/>
      </rPr>
      <t xml:space="preserve">Haricots blancs lingots  </t>
    </r>
    <r>
      <rPr>
        <sz val="16"/>
        <color indexed="8"/>
        <rFont val="Calibri Light"/>
        <family val="2"/>
      </rPr>
      <t xml:space="preserve">           </t>
    </r>
    <r>
      <rPr>
        <i/>
        <sz val="16"/>
        <color indexed="8"/>
        <rFont val="Calibri Light"/>
        <family val="2"/>
      </rPr>
      <t>(France)</t>
    </r>
  </si>
  <si>
    <r>
      <t xml:space="preserve">Haricots rouges </t>
    </r>
    <r>
      <rPr>
        <b/>
        <sz val="16"/>
        <color indexed="8"/>
        <rFont val="Calibri Light"/>
        <family val="2"/>
      </rPr>
      <t>lingots</t>
    </r>
    <r>
      <rPr>
        <sz val="16"/>
        <color indexed="8"/>
        <rFont val="Calibri Light"/>
        <family val="2"/>
      </rPr>
      <t xml:space="preserve">            </t>
    </r>
    <r>
      <rPr>
        <b/>
        <sz val="16"/>
        <color indexed="8"/>
        <rFont val="Calibri Light"/>
        <family val="2"/>
      </rPr>
      <t xml:space="preserve"> </t>
    </r>
    <r>
      <rPr>
        <i/>
        <sz val="16"/>
        <color indexed="8"/>
        <rFont val="Calibri Light"/>
        <family val="2"/>
      </rPr>
      <t>(F</t>
    </r>
    <r>
      <rPr>
        <i/>
        <sz val="16"/>
        <color indexed="8"/>
        <rFont val="Calibri Light"/>
        <family val="2"/>
      </rPr>
      <t>rance)</t>
    </r>
    <r>
      <rPr>
        <b/>
        <sz val="16"/>
        <color indexed="8"/>
        <rFont val="Calibri Light"/>
        <family val="2"/>
      </rPr>
      <t xml:space="preserve">                  </t>
    </r>
  </si>
  <si>
    <r>
      <rPr>
        <b/>
        <sz val="16"/>
        <color indexed="8"/>
        <rFont val="Calibri Light"/>
        <family val="2"/>
      </rPr>
      <t>Farine de Blé T65</t>
    </r>
    <r>
      <rPr>
        <sz val="16"/>
        <color indexed="8"/>
        <rFont val="Calibri Light"/>
        <family val="2"/>
      </rPr>
      <t xml:space="preserve">
</t>
    </r>
    <r>
      <rPr>
        <i/>
        <sz val="16"/>
        <color indexed="8"/>
        <rFont val="Calibri Light"/>
        <family val="2"/>
      </rPr>
      <t>(Ain)</t>
    </r>
  </si>
  <si>
    <t>Local, supérieure, non traitée</t>
  </si>
  <si>
    <r>
      <rPr>
        <b/>
        <sz val="16"/>
        <color indexed="8"/>
        <rFont val="Calibri Light"/>
        <family val="2"/>
      </rPr>
      <t>Farine de Sarrasin DDM Dépassée</t>
    </r>
    <r>
      <rPr>
        <sz val="16"/>
        <color indexed="8"/>
        <rFont val="Calibri Light"/>
        <family val="2"/>
      </rPr>
      <t xml:space="preserve">
</t>
    </r>
    <r>
      <rPr>
        <i/>
        <sz val="16"/>
        <color indexed="8"/>
        <rFont val="Calibri Light"/>
        <family val="2"/>
      </rPr>
      <t>(Ain)</t>
    </r>
  </si>
  <si>
    <t>Paquets 1kg</t>
  </si>
  <si>
    <t>Local, biologique</t>
  </si>
  <si>
    <r>
      <rPr>
        <b/>
        <sz val="16"/>
        <color indexed="8"/>
        <rFont val="Calibri Light"/>
        <family val="2"/>
      </rPr>
      <t>Farine de Sarrasin</t>
    </r>
    <r>
      <rPr>
        <sz val="16"/>
        <color indexed="8"/>
        <rFont val="Calibri Light"/>
        <family val="2"/>
      </rPr>
      <t xml:space="preserve">
</t>
    </r>
    <r>
      <rPr>
        <i/>
        <sz val="16"/>
        <color indexed="8"/>
        <rFont val="Calibri Light"/>
        <family val="2"/>
      </rPr>
      <t>(Ain)</t>
    </r>
  </si>
  <si>
    <r>
      <rPr>
        <b/>
        <sz val="16"/>
        <color indexed="8"/>
        <rFont val="Calibri Light"/>
        <family val="2"/>
      </rPr>
      <t>Farine de Petit Epeautre</t>
    </r>
    <r>
      <rPr>
        <sz val="16"/>
        <color indexed="8"/>
        <rFont val="Calibri Light"/>
        <family val="2"/>
      </rPr>
      <t xml:space="preserve">              (</t>
    </r>
    <r>
      <rPr>
        <i/>
        <sz val="16"/>
        <color indexed="8"/>
        <rFont val="Calibri Light"/>
        <family val="2"/>
      </rPr>
      <t>Ain)</t>
    </r>
  </si>
  <si>
    <r>
      <rPr>
        <b/>
        <sz val="16"/>
        <color indexed="8"/>
        <rFont val="Calibri Light"/>
        <family val="2"/>
      </rPr>
      <t xml:space="preserve">Farine de Maïs   DDM Dépassée         
</t>
    </r>
    <r>
      <rPr>
        <i/>
        <sz val="16"/>
        <color indexed="8"/>
        <rFont val="Calibri Light"/>
        <family val="2"/>
      </rPr>
      <t>(Ain)</t>
    </r>
  </si>
  <si>
    <r>
      <rPr>
        <b/>
        <sz val="16"/>
        <color indexed="8"/>
        <rFont val="Calibri Light"/>
        <family val="2"/>
      </rPr>
      <t xml:space="preserve">Farine de Maïs            
</t>
    </r>
    <r>
      <rPr>
        <i/>
        <sz val="16"/>
        <color indexed="8"/>
        <rFont val="Calibri Light"/>
        <family val="2"/>
      </rPr>
      <t>(Ain)</t>
    </r>
  </si>
  <si>
    <r>
      <rPr>
        <b/>
        <sz val="16"/>
        <color indexed="8"/>
        <rFont val="Calibri Light"/>
        <family val="2"/>
      </rPr>
      <t>Farine de Châtaigne</t>
    </r>
    <r>
      <rPr>
        <sz val="16"/>
        <color indexed="8"/>
        <rFont val="Calibri Light"/>
        <family val="2"/>
      </rPr>
      <t xml:space="preserve"> - Paquet 400g </t>
    </r>
    <r>
      <rPr>
        <i/>
        <sz val="16"/>
        <color indexed="8"/>
        <rFont val="Calibri Light"/>
        <family val="2"/>
      </rPr>
      <t>(Ain)</t>
    </r>
  </si>
  <si>
    <t>Paquets 400g</t>
  </si>
  <si>
    <r>
      <t>Muesli -</t>
    </r>
    <r>
      <rPr>
        <sz val="16"/>
        <color indexed="8"/>
        <rFont val="Calibri Light"/>
        <family val="2"/>
      </rPr>
      <t xml:space="preserve"> flocons de céréales avec des graines oléagineuses</t>
    </r>
  </si>
  <si>
    <r>
      <t xml:space="preserve">Sucre blond
</t>
    </r>
    <r>
      <rPr>
        <i/>
        <sz val="16"/>
        <color indexed="8"/>
        <rFont val="Calibri Light"/>
        <family val="2"/>
      </rPr>
      <t>(Brésil)</t>
    </r>
  </si>
  <si>
    <t>Biologique, équitable</t>
  </si>
  <si>
    <r>
      <rPr>
        <b/>
        <sz val="16"/>
        <color indexed="8"/>
        <rFont val="Calibri Light"/>
        <family val="2"/>
      </rPr>
      <t>Chocolat noir 58% -</t>
    </r>
    <r>
      <rPr>
        <sz val="16"/>
        <color indexed="8"/>
        <rFont val="Calibri Light"/>
        <family val="2"/>
      </rPr>
      <t xml:space="preserve"> en palets</t>
    </r>
  </si>
  <si>
    <r>
      <rPr>
        <b/>
        <sz val="16"/>
        <color indexed="8"/>
        <rFont val="Calibri Light"/>
        <family val="2"/>
      </rPr>
      <t>Papillotes assortiment LAIT</t>
    </r>
    <r>
      <rPr>
        <sz val="16"/>
        <color indexed="8"/>
        <rFont val="Calibri Light"/>
        <family val="2"/>
      </rPr>
      <t xml:space="preserve"> </t>
    </r>
    <r>
      <rPr>
        <i/>
        <sz val="16"/>
        <color indexed="8"/>
        <rFont val="Calibri Light"/>
        <family val="2"/>
      </rPr>
      <t>(</t>
    </r>
    <r>
      <rPr>
        <i/>
        <sz val="16"/>
        <color indexed="8"/>
        <rFont val="Calibri Light"/>
        <family val="2"/>
      </rPr>
      <t>Roanne</t>
    </r>
    <r>
      <rPr>
        <i/>
        <sz val="16"/>
        <color indexed="8"/>
        <rFont val="Calibri Light"/>
        <family val="2"/>
      </rPr>
      <t>)</t>
    </r>
  </si>
  <si>
    <r>
      <rPr>
        <b/>
        <sz val="16"/>
        <color indexed="8"/>
        <rFont val="Calibri Light"/>
        <family val="2"/>
      </rPr>
      <t>Papillotes assortiment NOIR</t>
    </r>
    <r>
      <rPr>
        <sz val="16"/>
        <color indexed="8"/>
        <rFont val="Calibri Light"/>
        <family val="2"/>
      </rPr>
      <t xml:space="preserve"> </t>
    </r>
    <r>
      <rPr>
        <i/>
        <sz val="16"/>
        <color indexed="8"/>
        <rFont val="Calibri Light"/>
        <family val="2"/>
      </rPr>
      <t>(</t>
    </r>
    <r>
      <rPr>
        <i/>
        <sz val="16"/>
        <color indexed="8"/>
        <rFont val="Calibri Light"/>
        <family val="2"/>
      </rPr>
      <t>Roanne)</t>
    </r>
  </si>
  <si>
    <r>
      <t xml:space="preserve">Dattes Deglet Nour
</t>
    </r>
    <r>
      <rPr>
        <sz val="16"/>
        <color indexed="8"/>
        <rFont val="Calibri Light"/>
        <family val="2"/>
      </rPr>
      <t>(</t>
    </r>
    <r>
      <rPr>
        <i/>
        <sz val="16"/>
        <color indexed="8"/>
        <rFont val="Calibri Light"/>
        <family val="2"/>
      </rPr>
      <t>Tunisie)</t>
    </r>
  </si>
  <si>
    <r>
      <rPr>
        <b/>
        <sz val="16"/>
        <color indexed="8"/>
        <rFont val="Calibri Light"/>
        <family val="2"/>
      </rPr>
      <t xml:space="preserve">Raisins secs   </t>
    </r>
    <r>
      <rPr>
        <sz val="16"/>
        <color indexed="8"/>
        <rFont val="Calibri Light"/>
        <family val="2"/>
      </rPr>
      <t xml:space="preserve">                    
</t>
    </r>
    <r>
      <rPr>
        <i/>
        <sz val="16"/>
        <color indexed="8"/>
        <rFont val="Calibri Light"/>
        <family val="2"/>
      </rPr>
      <t>(Turquie)</t>
    </r>
  </si>
  <si>
    <r>
      <t xml:space="preserve">Figues séchées
</t>
    </r>
    <r>
      <rPr>
        <i/>
        <sz val="16"/>
        <color indexed="8"/>
        <rFont val="Calibri Light"/>
        <family val="2"/>
      </rPr>
      <t>(Espagne)</t>
    </r>
  </si>
  <si>
    <r>
      <t xml:space="preserve">Noix de cajou                   </t>
    </r>
    <r>
      <rPr>
        <b/>
        <sz val="16"/>
        <color indexed="10"/>
        <rFont val="Calibri Light"/>
        <family val="2"/>
      </rPr>
      <t xml:space="preserve">  </t>
    </r>
    <r>
      <rPr>
        <i/>
        <sz val="16"/>
        <rFont val="Calibri Light"/>
        <family val="2"/>
      </rPr>
      <t>(Mali)</t>
    </r>
  </si>
  <si>
    <r>
      <t xml:space="preserve">Noix petit calibre   </t>
    </r>
    <r>
      <rPr>
        <b/>
        <sz val="16"/>
        <color indexed="10"/>
        <rFont val="Calibri Light"/>
        <family val="2"/>
      </rPr>
      <t xml:space="preserve">
</t>
    </r>
    <r>
      <rPr>
        <i/>
        <sz val="16"/>
        <rFont val="Calibri Light"/>
        <family val="2"/>
      </rPr>
      <t>(Isère)</t>
    </r>
  </si>
  <si>
    <r>
      <rPr>
        <b/>
        <sz val="16"/>
        <color indexed="8"/>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</si>
  <si>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indexed="8"/>
        <rFont val="Calibri Light"/>
        <family val="2"/>
      </rPr>
      <t>Amandes émondées</t>
    </r>
    <r>
      <rPr>
        <b/>
        <sz val="12"/>
        <color indexed="9"/>
        <rFont val="Calibri Light"/>
        <family val="2"/>
      </rPr>
      <t xml:space="preserve">   
</t>
    </r>
    <r>
      <rPr>
        <i/>
        <sz val="16"/>
        <color indexed="8"/>
        <rFont val="Calibri Light"/>
        <family val="2"/>
      </rPr>
      <t>(Espagne)</t>
    </r>
  </si>
  <si>
    <r>
      <rPr>
        <b/>
        <sz val="16"/>
        <color indexed="8"/>
        <rFont val="Calibri Light"/>
        <family val="2"/>
      </rPr>
      <t>Amandes en poudre</t>
    </r>
    <r>
      <rPr>
        <b/>
        <sz val="12"/>
        <color indexed="9"/>
        <rFont val="Calibri Light"/>
        <family val="2"/>
      </rPr>
      <t xml:space="preserve">   
</t>
    </r>
    <r>
      <rPr>
        <i/>
        <sz val="16"/>
        <color indexed="8"/>
        <rFont val="Calibri Light"/>
        <family val="2"/>
      </rPr>
      <t>(Espagne)</t>
    </r>
  </si>
  <si>
    <t xml:space="preserve">Pièce </t>
  </si>
  <si>
    <t>Biologique, local</t>
  </si>
  <si>
    <r>
      <rPr>
        <b/>
        <sz val="16"/>
        <color rgb="FF000000"/>
        <rFont val="Calibri Light"/>
        <family val="2"/>
      </rPr>
      <t>Œufs</t>
    </r>
    <r>
      <rPr>
        <sz val="16"/>
        <color rgb="FF000000"/>
        <rFont val="Calibri Light"/>
        <family val="2"/>
      </rPr>
      <t xml:space="preserve"> </t>
    </r>
    <r>
      <rPr>
        <i/>
        <sz val="16"/>
        <color rgb="FF000000"/>
        <rFont val="Calibri Light"/>
        <family val="2"/>
      </rPr>
      <t>(Chaponnay)</t>
    </r>
  </si>
  <si>
    <t>Pièce</t>
  </si>
  <si>
    <t>Plaquettes de 250g</t>
  </si>
  <si>
    <r>
      <rPr>
        <b/>
        <sz val="16"/>
        <color indexed="8"/>
        <rFont val="Calibri Light"/>
        <family val="2"/>
      </rPr>
      <t xml:space="preserve">Comté fruité AOC                       </t>
    </r>
    <r>
      <rPr>
        <sz val="16"/>
        <color indexed="8"/>
        <rFont val="Calibri Light"/>
        <family val="2"/>
      </rPr>
      <t>(</t>
    </r>
    <r>
      <rPr>
        <i/>
        <sz val="16"/>
        <color indexed="8"/>
        <rFont val="Calibri Light"/>
        <family val="2"/>
      </rPr>
      <t>Ain)</t>
    </r>
  </si>
  <si>
    <r>
      <rPr>
        <b/>
        <sz val="16"/>
        <color rgb="FF000000"/>
        <rFont val="Calibri Light"/>
        <family val="2"/>
      </rPr>
      <t>Cancoillotte</t>
    </r>
    <r>
      <rPr>
        <sz val="16"/>
        <color rgb="FF000000"/>
        <rFont val="Calibri Light"/>
        <family val="2"/>
      </rPr>
      <t xml:space="preserve"> nature
(Doubs)                      </t>
    </r>
  </si>
  <si>
    <t>Pot de 250g</t>
  </si>
  <si>
    <r>
      <rPr>
        <b/>
        <sz val="16"/>
        <color rgb="FF000000"/>
        <rFont val="Calibri Light"/>
        <family val="2"/>
      </rPr>
      <t>Cancoillotte</t>
    </r>
    <r>
      <rPr>
        <sz val="16"/>
        <color rgb="FF000000"/>
        <rFont val="Calibri Light"/>
        <family val="2"/>
      </rPr>
      <t xml:space="preserve"> ail
(Doubs)                      </t>
    </r>
  </si>
  <si>
    <r>
      <t xml:space="preserve">Séchons
</t>
    </r>
    <r>
      <rPr>
        <sz val="16"/>
        <color indexed="8"/>
        <rFont val="Calibri Light"/>
        <family val="2"/>
      </rPr>
      <t>(Doubs)</t>
    </r>
    <r>
      <rPr>
        <b/>
        <sz val="16"/>
        <color indexed="8"/>
        <rFont val="Calibri Light"/>
        <family val="2"/>
      </rPr>
      <t xml:space="preserve">                    </t>
    </r>
  </si>
  <si>
    <t>Pièce(s)</t>
  </si>
  <si>
    <r>
      <rPr>
        <b/>
        <sz val="16"/>
        <color indexed="8"/>
        <rFont val="Calibri Light"/>
        <family val="2"/>
      </rPr>
      <t xml:space="preserve">Morbier                           </t>
    </r>
    <r>
      <rPr>
        <sz val="16"/>
        <color indexed="8"/>
        <rFont val="Calibri Light"/>
        <family val="2"/>
      </rPr>
      <t>(</t>
    </r>
    <r>
      <rPr>
        <i/>
        <sz val="16"/>
        <color indexed="8"/>
        <rFont val="Calibri Light"/>
        <family val="2"/>
      </rPr>
      <t>Ain)</t>
    </r>
  </si>
  <si>
    <r>
      <rPr>
        <b/>
        <sz val="16"/>
        <color indexed="8"/>
        <rFont val="Calibri Light"/>
        <family val="2"/>
      </rPr>
      <t xml:space="preserve">Raclette                           </t>
    </r>
    <r>
      <rPr>
        <i/>
        <sz val="16"/>
        <color indexed="8"/>
        <rFont val="Calibri Light"/>
        <family val="2"/>
      </rPr>
      <t>(Ain)</t>
    </r>
  </si>
  <si>
    <r>
      <rPr>
        <b/>
        <sz val="16"/>
        <color indexed="8"/>
        <rFont val="Calibri Light"/>
        <family val="2"/>
      </rPr>
      <t>Rigotte de chèvre fraîche</t>
    </r>
    <r>
      <rPr>
        <sz val="16"/>
        <color indexed="8"/>
        <rFont val="Calibri Light"/>
        <family val="2"/>
      </rPr>
      <t xml:space="preserve">
</t>
    </r>
    <r>
      <rPr>
        <i/>
        <sz val="16"/>
        <color indexed="8"/>
        <rFont val="Calibri Light"/>
        <family val="2"/>
      </rPr>
      <t>(Rhône)</t>
    </r>
  </si>
  <si>
    <r>
      <rPr>
        <b/>
        <sz val="16"/>
        <color indexed="8"/>
        <rFont val="Calibri Light"/>
        <family val="2"/>
      </rPr>
      <t>Rigotte de chèvre mi-sèche</t>
    </r>
    <r>
      <rPr>
        <sz val="16"/>
        <color indexed="8"/>
        <rFont val="Calibri Light"/>
        <family val="2"/>
      </rPr>
      <t xml:space="preserve">
</t>
    </r>
    <r>
      <rPr>
        <i/>
        <sz val="16"/>
        <color indexed="8"/>
        <rFont val="Calibri Light"/>
        <family val="2"/>
      </rPr>
      <t>(Rhône)</t>
    </r>
  </si>
  <si>
    <r>
      <rPr>
        <b/>
        <sz val="16"/>
        <color indexed="8"/>
        <rFont val="Calibri Light"/>
        <family val="2"/>
      </rPr>
      <t>Rigotte de chèvre affinée</t>
    </r>
    <r>
      <rPr>
        <sz val="16"/>
        <color indexed="8"/>
        <rFont val="Calibri Light"/>
        <family val="2"/>
      </rPr>
      <t xml:space="preserve">
</t>
    </r>
    <r>
      <rPr>
        <i/>
        <sz val="16"/>
        <color indexed="8"/>
        <rFont val="Calibri Light"/>
        <family val="2"/>
      </rPr>
      <t>(Rhône)</t>
    </r>
  </si>
  <si>
    <r>
      <rPr>
        <b/>
        <sz val="16"/>
        <color indexed="8"/>
        <rFont val="Calibri Light"/>
        <family val="2"/>
      </rPr>
      <t>Palet de chèvre cendré</t>
    </r>
    <r>
      <rPr>
        <sz val="16"/>
        <color indexed="8"/>
        <rFont val="Calibri Light"/>
        <family val="2"/>
      </rPr>
      <t xml:space="preserve">
</t>
    </r>
    <r>
      <rPr>
        <i/>
        <sz val="16"/>
        <color indexed="8"/>
        <rFont val="Calibri Light"/>
        <family val="2"/>
      </rPr>
      <t>(Rhône)</t>
    </r>
  </si>
  <si>
    <r>
      <rPr>
        <b/>
        <sz val="16"/>
        <color indexed="8"/>
        <rFont val="Calibri Light"/>
        <family val="2"/>
      </rPr>
      <t>Faisselles de chèvre par 4</t>
    </r>
    <r>
      <rPr>
        <sz val="16"/>
        <color indexed="8"/>
        <rFont val="Calibri Light"/>
        <family val="2"/>
      </rPr>
      <t xml:space="preserve">
</t>
    </r>
    <r>
      <rPr>
        <i/>
        <sz val="16"/>
        <color indexed="8"/>
        <rFont val="Calibri Light"/>
        <family val="2"/>
      </rPr>
      <t>(Rhône)</t>
    </r>
  </si>
  <si>
    <t>Lot de 4 faisselles</t>
  </si>
  <si>
    <r>
      <rPr>
        <b/>
        <sz val="16"/>
        <color indexed="8"/>
        <rFont val="Calibri Light"/>
        <family val="2"/>
      </rPr>
      <t>Fromage blanc de chèvre</t>
    </r>
    <r>
      <rPr>
        <sz val="16"/>
        <color indexed="8"/>
        <rFont val="Calibri Light"/>
        <family val="2"/>
      </rPr>
      <t xml:space="preserve">
</t>
    </r>
    <r>
      <rPr>
        <i/>
        <sz val="16"/>
        <color indexed="8"/>
        <rFont val="Calibri Light"/>
        <family val="2"/>
      </rPr>
      <t>(Rhône)</t>
    </r>
  </si>
  <si>
    <t>Pot de 1 kg</t>
  </si>
  <si>
    <r>
      <t xml:space="preserve">Miel </t>
    </r>
    <r>
      <rPr>
        <b/>
        <sz val="16"/>
        <color indexed="8"/>
        <rFont val="Calibri Light"/>
        <family val="2"/>
      </rPr>
      <t xml:space="preserve">Forêt 500g
</t>
    </r>
    <r>
      <rPr>
        <i/>
        <sz val="16"/>
        <color indexed="8"/>
        <rFont val="Calibri Light"/>
        <family val="2"/>
      </rPr>
      <t>(Ain - Guillaume -pots en verre)</t>
    </r>
  </si>
  <si>
    <t>Pot de 500g</t>
  </si>
  <si>
    <r>
      <t xml:space="preserve">Miel </t>
    </r>
    <r>
      <rPr>
        <b/>
        <sz val="16"/>
        <color indexed="8"/>
        <rFont val="Calibri Light"/>
        <family val="2"/>
      </rPr>
      <t xml:space="preserve">Forêt 1kg
</t>
    </r>
    <r>
      <rPr>
        <i/>
        <sz val="16"/>
        <color indexed="8"/>
        <rFont val="Calibri Light"/>
        <family val="2"/>
      </rPr>
      <t>(Ain - Guillaume -pots en verre)</t>
    </r>
  </si>
  <si>
    <t>Pot de 1kg</t>
  </si>
  <si>
    <r>
      <t xml:space="preserve">Miel </t>
    </r>
    <r>
      <rPr>
        <b/>
        <sz val="16"/>
        <color indexed="8"/>
        <rFont val="Calibri Light"/>
        <family val="2"/>
      </rPr>
      <t xml:space="preserve">Montagne 500g
</t>
    </r>
    <r>
      <rPr>
        <i/>
        <sz val="16"/>
        <color indexed="8"/>
        <rFont val="Calibri Light"/>
        <family val="2"/>
      </rPr>
      <t>(Ain - Guillaume -pots en verre)</t>
    </r>
  </si>
  <si>
    <r>
      <t>Miel</t>
    </r>
    <r>
      <rPr>
        <b/>
        <sz val="16"/>
        <color indexed="8"/>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</si>
  <si>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 xml:space="preserve">Miel </t>
    </r>
    <r>
      <rPr>
        <b/>
        <sz val="16"/>
        <color theme="1"/>
        <rFont val="Calibri Light"/>
        <family val="2"/>
      </rPr>
      <t>Printemps</t>
    </r>
    <r>
      <rPr>
        <b/>
        <sz val="16"/>
        <color indexed="8"/>
        <rFont val="Calibri Light"/>
        <family val="2"/>
      </rPr>
      <t xml:space="preserv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</si>
  <si>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</si>
  <si>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t>Miel</t>
    </r>
    <r>
      <rPr>
        <b/>
        <sz val="16"/>
        <color indexed="8"/>
        <rFont val="Calibri Light"/>
        <family val="2"/>
      </rPr>
      <t xml:space="preserve"> Sapin 1kg</t>
    </r>
    <r>
      <rPr>
        <b/>
        <sz val="16"/>
        <color indexed="8"/>
        <rFont val="Calibri Light"/>
        <family val="2"/>
      </rPr>
      <t xml:space="preserve">
</t>
    </r>
    <r>
      <rPr>
        <i/>
        <sz val="16"/>
        <color indexed="8"/>
        <rFont val="Calibri Light"/>
        <family val="2"/>
      </rPr>
      <t>(Ain - Guillaume -pots en verre)</t>
    </r>
  </si>
  <si>
    <r>
      <t>Miel</t>
    </r>
    <r>
      <rPr>
        <b/>
        <sz val="16"/>
        <color indexed="8"/>
        <rFont val="Calibri Light"/>
        <family val="2"/>
      </rPr>
      <t xml:space="preserve"> Lavande 500g</t>
    </r>
    <r>
      <rPr>
        <sz val="16"/>
        <color indexed="8"/>
        <rFont val="Calibri Light"/>
        <family val="2"/>
      </rPr>
      <t xml:space="preserve">
</t>
    </r>
    <r>
      <rPr>
        <i/>
        <sz val="16"/>
        <color indexed="8"/>
        <rFont val="Calibri Light"/>
        <family val="2"/>
      </rPr>
      <t>(Chartreuse -Hervé - pots en verre)</t>
    </r>
  </si>
  <si>
    <r>
      <t xml:space="preserve">Miel </t>
    </r>
    <r>
      <rPr>
        <b/>
        <sz val="16"/>
        <color indexed="8"/>
        <rFont val="Calibri Light"/>
        <family val="2"/>
      </rPr>
      <t xml:space="preserve">Forêt 1kg
</t>
    </r>
    <r>
      <rPr>
        <i/>
        <sz val="16"/>
        <color indexed="8"/>
        <rFont val="Calibri Light"/>
        <family val="2"/>
      </rPr>
      <t>(Chartreuse -Hervé - pots en verre)</t>
    </r>
  </si>
  <si>
    <r>
      <t xml:space="preserve">Miel </t>
    </r>
    <r>
      <rPr>
        <b/>
        <sz val="16"/>
        <color indexed="8"/>
        <rFont val="Calibri Light"/>
        <family val="2"/>
      </rPr>
      <t xml:space="preserve">Toutes Fleurs 500g
</t>
    </r>
    <r>
      <rPr>
        <i/>
        <sz val="16"/>
        <color indexed="8"/>
        <rFont val="Calibri Light"/>
        <family val="2"/>
      </rPr>
      <t>(Chartreuse -Hervé - pots en verre)</t>
    </r>
  </si>
  <si>
    <r>
      <t xml:space="preserve">Miel </t>
    </r>
    <r>
      <rPr>
        <b/>
        <sz val="16"/>
        <color indexed="8"/>
        <rFont val="Calibri Light"/>
        <family val="2"/>
      </rPr>
      <t>Toutes Fleurs 1kg</t>
    </r>
    <r>
      <rPr>
        <sz val="16"/>
        <color indexed="8"/>
        <rFont val="Calibri Light"/>
        <family val="2"/>
      </rPr>
      <t xml:space="preserve">
</t>
    </r>
    <r>
      <rPr>
        <i/>
        <sz val="16"/>
        <color indexed="8"/>
        <rFont val="Calibri Light"/>
        <family val="2"/>
      </rPr>
      <t>(Chartreuse -Hervé - pots en verre)</t>
    </r>
  </si>
  <si>
    <r>
      <t xml:space="preserve">Miel </t>
    </r>
    <r>
      <rPr>
        <b/>
        <sz val="16"/>
        <color indexed="8"/>
        <rFont val="Calibri Light"/>
        <family val="2"/>
      </rPr>
      <t>Châtaigner 500g</t>
    </r>
    <r>
      <rPr>
        <sz val="16"/>
        <color indexed="8"/>
        <rFont val="Calibri Light"/>
        <family val="2"/>
      </rPr>
      <t xml:space="preserve">
</t>
    </r>
    <r>
      <rPr>
        <i/>
        <sz val="16"/>
        <color indexed="8"/>
        <rFont val="Calibri Light"/>
        <family val="2"/>
      </rPr>
      <t>(Chartreuse -Hervé - pots en verre)</t>
    </r>
  </si>
  <si>
    <r>
      <t>Miel</t>
    </r>
    <r>
      <rPr>
        <b/>
        <sz val="16"/>
        <color indexed="8"/>
        <rFont val="Calibri Light"/>
        <family val="2"/>
      </rPr>
      <t xml:space="preserve"> Châtaigner 1kg</t>
    </r>
    <r>
      <rPr>
        <sz val="16"/>
        <color indexed="8"/>
        <rFont val="Calibri Light"/>
        <family val="2"/>
      </rPr>
      <t xml:space="preserve">
</t>
    </r>
    <r>
      <rPr>
        <i/>
        <sz val="16"/>
        <color indexed="8"/>
        <rFont val="Calibri Light"/>
        <family val="2"/>
      </rPr>
      <t>(Chartreuse -Hervé - pots en verre)</t>
    </r>
  </si>
  <si>
    <r>
      <t xml:space="preserve">Miel </t>
    </r>
    <r>
      <rPr>
        <b/>
        <sz val="16"/>
        <color indexed="8"/>
        <rFont val="Calibri Light"/>
        <family val="2"/>
      </rPr>
      <t>Printemps</t>
    </r>
    <r>
      <rPr>
        <sz val="16"/>
        <color indexed="8"/>
        <rFont val="Calibri Light"/>
        <family val="2"/>
      </rPr>
      <t xml:space="preserve"> </t>
    </r>
    <r>
      <rPr>
        <b/>
        <sz val="16"/>
        <color indexed="8"/>
        <rFont val="Calibri Light"/>
        <family val="2"/>
      </rPr>
      <t>500g</t>
    </r>
    <r>
      <rPr>
        <sz val="16"/>
        <color indexed="8"/>
        <rFont val="Calibri Light"/>
        <family val="2"/>
      </rPr>
      <t xml:space="preserve">
</t>
    </r>
    <r>
      <rPr>
        <i/>
        <sz val="16"/>
        <color indexed="8"/>
        <rFont val="Calibri Light"/>
        <family val="2"/>
      </rPr>
      <t>(Ain - Thomas -pots en plastique)</t>
    </r>
  </si>
  <si>
    <t xml:space="preserve"> </t>
  </si>
  <si>
    <r>
      <t xml:space="preserve">Miel </t>
    </r>
    <r>
      <rPr>
        <b/>
        <sz val="16"/>
        <color indexed="8"/>
        <rFont val="Calibri Light"/>
        <family val="2"/>
      </rPr>
      <t>Printemps 1kg</t>
    </r>
    <r>
      <rPr>
        <sz val="16"/>
        <color indexed="8"/>
        <rFont val="Calibri Light"/>
        <family val="2"/>
      </rPr>
      <t xml:space="preserve">
</t>
    </r>
    <r>
      <rPr>
        <i/>
        <sz val="16"/>
        <color indexed="8"/>
        <rFont val="Calibri Light"/>
        <family val="2"/>
      </rPr>
      <t>(Ain - Thomas -pots en plastique)</t>
    </r>
  </si>
  <si>
    <r>
      <t xml:space="preserve">Miel </t>
    </r>
    <r>
      <rPr>
        <b/>
        <sz val="16"/>
        <color indexed="8"/>
        <rFont val="Calibri Light"/>
        <family val="2"/>
      </rPr>
      <t xml:space="preserve">Forêt </t>
    </r>
    <r>
      <rPr>
        <b/>
        <sz val="16"/>
        <color indexed="8"/>
        <rFont val="Calibri Light"/>
        <family val="2"/>
      </rPr>
      <t xml:space="preserve">500g
</t>
    </r>
    <r>
      <rPr>
        <i/>
        <sz val="16"/>
        <color indexed="8"/>
        <rFont val="Calibri Light"/>
        <family val="2"/>
      </rPr>
      <t>(Ain - Thomas -pots en plastique)</t>
    </r>
  </si>
  <si>
    <r>
      <t>Miel</t>
    </r>
    <r>
      <rPr>
        <b/>
        <sz val="16"/>
        <color indexed="8"/>
        <rFont val="Calibri Light"/>
        <family val="2"/>
      </rPr>
      <t xml:space="preserve"> Forêt</t>
    </r>
    <r>
      <rPr>
        <b/>
        <sz val="16"/>
        <color indexed="8"/>
        <rFont val="Calibri Light"/>
        <family val="2"/>
      </rPr>
      <t xml:space="preserve">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</si>
  <si>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</si>
  <si>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</si>
  <si>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</si>
  <si>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</si>
  <si>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</si>
  <si>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</si>
  <si>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 xml:space="preserve">Acacia 500g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</si>
  <si>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</si>
  <si>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</si>
  <si>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</si>
  <si>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indexed="8"/>
        <rFont val="Calibri Light"/>
        <family val="2"/>
      </rPr>
      <t xml:space="preserve">Compote de pommes </t>
    </r>
    <r>
      <rPr>
        <b/>
        <sz val="14"/>
        <color indexed="8"/>
        <rFont val="Calibri Light"/>
        <family val="2"/>
      </rPr>
      <t>sans sucres ajoutés</t>
    </r>
    <r>
      <rPr>
        <sz val="16"/>
        <color indexed="8"/>
        <rFont val="Calibri Light"/>
        <family val="2"/>
      </rPr>
      <t xml:space="preserve"> </t>
    </r>
    <r>
      <rPr>
        <b/>
        <u/>
        <sz val="16"/>
        <color indexed="8"/>
        <rFont val="Calibri Light"/>
        <family val="2"/>
      </rPr>
      <t>COUPELLE bio</t>
    </r>
    <r>
      <rPr>
        <b/>
        <sz val="16"/>
        <color indexed="8"/>
        <rFont val="Calibri Light"/>
        <family val="2"/>
      </rPr>
      <t xml:space="preserve"> - </t>
    </r>
    <r>
      <rPr>
        <i/>
        <sz val="16"/>
        <color indexed="8"/>
        <rFont val="Calibri Light"/>
        <family val="2"/>
      </rPr>
      <t xml:space="preserve">(Drôme) </t>
    </r>
  </si>
  <si>
    <t>Pot de 100g</t>
  </si>
  <si>
    <r>
      <rPr>
        <b/>
        <sz val="16"/>
        <color indexed="8"/>
        <rFont val="Calibri Light"/>
        <family val="2"/>
      </rPr>
      <t xml:space="preserve">Compote de pommes </t>
    </r>
    <r>
      <rPr>
        <b/>
        <sz val="14"/>
        <color indexed="8"/>
        <rFont val="Calibri Light"/>
        <family val="2"/>
      </rPr>
      <t>sans sucres ajoutés</t>
    </r>
    <r>
      <rPr>
        <b/>
        <sz val="16"/>
        <color indexed="8"/>
        <rFont val="Calibri Light"/>
        <family val="2"/>
      </rPr>
      <t xml:space="preserve"> </t>
    </r>
    <r>
      <rPr>
        <b/>
        <u/>
        <sz val="16"/>
        <color indexed="8"/>
        <rFont val="Calibri Light"/>
        <family val="2"/>
      </rPr>
      <t>GOURDE bio</t>
    </r>
    <r>
      <rPr>
        <b/>
        <sz val="16"/>
        <color indexed="8"/>
        <rFont val="Calibri Light"/>
        <family val="2"/>
      </rPr>
      <t xml:space="preserve"> - </t>
    </r>
    <r>
      <rPr>
        <i/>
        <sz val="16"/>
        <color indexed="8"/>
        <rFont val="Calibri Light"/>
        <family val="2"/>
      </rPr>
      <t>(</t>
    </r>
    <r>
      <rPr>
        <i/>
        <sz val="16"/>
        <color indexed="8"/>
        <rFont val="Calibri Light"/>
        <family val="2"/>
      </rPr>
      <t>Drôme)</t>
    </r>
  </si>
  <si>
    <t>Gourde de 90g</t>
  </si>
  <si>
    <r>
      <t xml:space="preserve">Compote deux fruits - </t>
    </r>
    <r>
      <rPr>
        <b/>
        <u/>
        <sz val="16"/>
        <color indexed="8"/>
        <rFont val="Calibri Light"/>
        <family val="2"/>
      </rPr>
      <t>COUPELLE</t>
    </r>
    <r>
      <rPr>
        <b/>
        <sz val="16"/>
        <color indexed="8"/>
        <rFont val="Calibri Light"/>
        <family val="2"/>
      </rPr>
      <t xml:space="preserve"> bio</t>
    </r>
    <r>
      <rPr>
        <sz val="16"/>
        <color indexed="8"/>
        <rFont val="Calibri Light"/>
        <family val="2"/>
      </rPr>
      <t xml:space="preserve"> (goût aléatoire) </t>
    </r>
    <r>
      <rPr>
        <b/>
        <sz val="16"/>
        <color indexed="8"/>
        <rFont val="Calibri Light"/>
        <family val="2"/>
      </rPr>
      <t xml:space="preserve">- </t>
    </r>
    <r>
      <rPr>
        <sz val="16"/>
        <color indexed="8"/>
        <rFont val="Calibri Light"/>
        <family val="2"/>
      </rPr>
      <t xml:space="preserve">(Drôme) </t>
    </r>
  </si>
  <si>
    <r>
      <rPr>
        <b/>
        <sz val="16"/>
        <color indexed="8"/>
        <rFont val="Calibri Light"/>
        <family val="2"/>
      </rPr>
      <t xml:space="preserve">Purée de tomate  </t>
    </r>
    <r>
      <rPr>
        <sz val="16"/>
        <color indexed="8"/>
        <rFont val="Calibri Light"/>
        <family val="2"/>
      </rPr>
      <t xml:space="preserve">               
</t>
    </r>
    <r>
      <rPr>
        <i/>
        <sz val="16"/>
        <color indexed="8"/>
        <rFont val="Calibri Light"/>
        <family val="2"/>
      </rPr>
      <t>(Italie)</t>
    </r>
  </si>
  <si>
    <t>Pot de 500ml</t>
  </si>
  <si>
    <t>Café Dagobert Arabica - 1kg</t>
  </si>
  <si>
    <t>Paquet de 1kg</t>
  </si>
  <si>
    <t>Café Dagobert Arabica - 250g</t>
  </si>
  <si>
    <t>Paquet de 250g</t>
  </si>
  <si>
    <t>Paquet de 250g de Thé VERT</t>
  </si>
  <si>
    <t>Bissap (-30% DDM dépassée)</t>
  </si>
  <si>
    <t>Sachet de 200 g</t>
  </si>
  <si>
    <t>Equitable</t>
  </si>
  <si>
    <t>Sachet de 100g</t>
  </si>
  <si>
    <t xml:space="preserve">Thé vert au jasmin   </t>
  </si>
  <si>
    <t xml:space="preserve">Thé noir earl grey    </t>
  </si>
  <si>
    <t>Infuseur à thé</t>
  </si>
  <si>
    <r>
      <rPr>
        <b/>
        <sz val="16"/>
        <color indexed="8"/>
        <rFont val="Calibri Light"/>
        <family val="2"/>
      </rPr>
      <t>Cacao en poudre</t>
    </r>
    <r>
      <rPr>
        <sz val="16"/>
        <color indexed="8"/>
        <rFont val="Calibri Light"/>
        <family val="2"/>
      </rPr>
      <t xml:space="preserve">  pour boisson chocolatée (-30%) Vendu sans le carton</t>
    </r>
  </si>
  <si>
    <t>Paquet de 800g</t>
  </si>
  <si>
    <r>
      <rPr>
        <b/>
        <sz val="16"/>
        <color indexed="8"/>
        <rFont val="Calibri Light"/>
        <family val="2"/>
      </rPr>
      <t>Cacao en poudre</t>
    </r>
    <r>
      <rPr>
        <sz val="16"/>
        <color indexed="8"/>
        <rFont val="Calibri Light"/>
        <family val="2"/>
      </rPr>
      <t xml:space="preserve"> pour boisson chocolatée</t>
    </r>
  </si>
  <si>
    <r>
      <rPr>
        <b/>
        <sz val="16"/>
        <color indexed="8"/>
        <rFont val="Calibri Light"/>
        <family val="2"/>
      </rPr>
      <t xml:space="preserve">Jus de Pomme       </t>
    </r>
    <r>
      <rPr>
        <sz val="16"/>
        <color indexed="8"/>
        <rFont val="Calibri Light"/>
        <family val="2"/>
      </rPr>
      <t xml:space="preserve">                                                (</t>
    </r>
    <r>
      <rPr>
        <i/>
        <sz val="16"/>
        <color indexed="8"/>
        <rFont val="Calibri Light"/>
        <family val="2"/>
      </rPr>
      <t>Isère)</t>
    </r>
  </si>
  <si>
    <t>Bouteille d'1L</t>
  </si>
  <si>
    <r>
      <t xml:space="preserve">Jus de Pomme/Coing                                                       </t>
    </r>
    <r>
      <rPr>
        <i/>
        <sz val="16"/>
        <color indexed="8"/>
        <rFont val="Calibri Light"/>
        <family val="2"/>
      </rPr>
      <t>(Isère)</t>
    </r>
  </si>
  <si>
    <r>
      <rPr>
        <b/>
        <sz val="16"/>
        <color indexed="8"/>
        <rFont val="Calibri Light"/>
        <family val="2"/>
      </rPr>
      <t>Jus de Pomme/Framboise</t>
    </r>
    <r>
      <rPr>
        <sz val="16"/>
        <color indexed="8"/>
        <rFont val="Calibri Light"/>
        <family val="2"/>
      </rPr>
      <t xml:space="preserve">     
</t>
    </r>
    <r>
      <rPr>
        <i/>
        <sz val="16"/>
        <color indexed="8"/>
        <rFont val="Calibri Light"/>
        <family val="2"/>
      </rPr>
      <t>(Isère)</t>
    </r>
  </si>
  <si>
    <r>
      <rPr>
        <b/>
        <sz val="16"/>
        <color indexed="8"/>
        <rFont val="Calibri Light"/>
        <family val="2"/>
      </rPr>
      <t>Jus de Pomme/Poire</t>
    </r>
    <r>
      <rPr>
        <sz val="16"/>
        <color indexed="8"/>
        <rFont val="Calibri Light"/>
        <family val="2"/>
      </rPr>
      <t xml:space="preserve">   
</t>
    </r>
    <r>
      <rPr>
        <i/>
        <sz val="16"/>
        <color indexed="8"/>
        <rFont val="Calibri Light"/>
        <family val="2"/>
      </rPr>
      <t>(Isère)</t>
    </r>
  </si>
  <si>
    <r>
      <t xml:space="preserve">Jus de Pomme/Fraise                                                      </t>
    </r>
    <r>
      <rPr>
        <i/>
        <sz val="16"/>
        <color indexed="8"/>
        <rFont val="Calibri Light"/>
        <family val="2"/>
      </rPr>
      <t>(Isère)</t>
    </r>
  </si>
  <si>
    <r>
      <rPr>
        <b/>
        <sz val="16"/>
        <color indexed="8"/>
        <rFont val="Calibri Light"/>
        <family val="2"/>
      </rPr>
      <t xml:space="preserve">Jus de Pomme/Cassis   </t>
    </r>
    <r>
      <rPr>
        <sz val="16"/>
        <color indexed="8"/>
        <rFont val="Calibri Light"/>
        <family val="2"/>
      </rPr>
      <t xml:space="preserve">      
</t>
    </r>
    <r>
      <rPr>
        <i/>
        <sz val="16"/>
        <color indexed="8"/>
        <rFont val="Calibri Light"/>
        <family val="2"/>
      </rPr>
      <t>(Isère)</t>
    </r>
  </si>
  <si>
    <r>
      <rPr>
        <b/>
        <sz val="16"/>
        <color indexed="8"/>
        <rFont val="Calibri Light"/>
        <family val="2"/>
      </rPr>
      <t xml:space="preserve">Jus d'orange     </t>
    </r>
    <r>
      <rPr>
        <b/>
        <sz val="16"/>
        <color rgb="FFFF0000"/>
        <rFont val="Calibri Light"/>
        <family val="2"/>
      </rPr>
      <t xml:space="preserve"> Nouveauté ! </t>
    </r>
    <r>
      <rPr>
        <sz val="16"/>
        <color indexed="8"/>
        <rFont val="Calibri Light"/>
        <family val="2"/>
      </rPr>
      <t xml:space="preserve">
</t>
    </r>
    <r>
      <rPr>
        <i/>
        <sz val="16"/>
        <color indexed="8"/>
        <rFont val="Calibri Light"/>
        <family val="2"/>
      </rPr>
      <t>(Espagne)</t>
    </r>
  </si>
  <si>
    <r>
      <rPr>
        <b/>
        <sz val="16"/>
        <color indexed="8"/>
        <rFont val="Calibri Light"/>
        <family val="2"/>
      </rPr>
      <t>Nectar d'abricot</t>
    </r>
    <r>
      <rPr>
        <sz val="16"/>
        <color indexed="8"/>
        <rFont val="Calibri Light"/>
        <family val="2"/>
      </rPr>
      <t xml:space="preserve">
</t>
    </r>
    <r>
      <rPr>
        <i/>
        <sz val="16"/>
        <color indexed="8"/>
        <rFont val="Calibri Light"/>
        <family val="2"/>
      </rPr>
      <t>(Isère)</t>
    </r>
  </si>
  <si>
    <r>
      <rPr>
        <b/>
        <sz val="16"/>
        <color indexed="8"/>
        <rFont val="Calibri Light"/>
        <family val="2"/>
      </rPr>
      <t xml:space="preserve">Nectar de poire </t>
    </r>
    <r>
      <rPr>
        <sz val="16"/>
        <color indexed="8"/>
        <rFont val="Calibri Light"/>
        <family val="2"/>
      </rPr>
      <t xml:space="preserve">
</t>
    </r>
    <r>
      <rPr>
        <i/>
        <sz val="16"/>
        <color indexed="8"/>
        <rFont val="Calibri Light"/>
        <family val="2"/>
      </rPr>
      <t>(Isère)</t>
    </r>
  </si>
  <si>
    <t>Bio-écologique</t>
  </si>
  <si>
    <r>
      <t xml:space="preserve">Shampoing Douche 
</t>
    </r>
    <r>
      <rPr>
        <sz val="16"/>
        <color theme="1"/>
        <rFont val="Calibri Light"/>
        <family val="2"/>
      </rPr>
      <t>Pêche blanche</t>
    </r>
  </si>
  <si>
    <r>
      <rPr>
        <b/>
        <sz val="16"/>
        <color indexed="8"/>
        <rFont val="Calibri Light"/>
        <family val="2"/>
      </rPr>
      <t xml:space="preserve">Après-shampoing </t>
    </r>
    <r>
      <rPr>
        <sz val="16"/>
        <color indexed="8"/>
        <rFont val="Calibri Light"/>
        <family val="2"/>
      </rPr>
      <t>Karité Olives</t>
    </r>
  </si>
  <si>
    <t>Bouteille de 500 ml</t>
  </si>
  <si>
    <r>
      <rPr>
        <b/>
        <sz val="16"/>
        <color indexed="8"/>
        <rFont val="Calibri Light"/>
        <family val="2"/>
      </rPr>
      <t xml:space="preserve">Recharge Gel Lavant mains - </t>
    </r>
    <r>
      <rPr>
        <i/>
        <sz val="16"/>
        <color indexed="8"/>
        <rFont val="Calibri Light"/>
        <family val="2"/>
      </rPr>
      <t>parfum amande douce</t>
    </r>
    <r>
      <rPr>
        <b/>
        <sz val="16"/>
        <color indexed="8"/>
        <rFont val="Calibri Light"/>
        <family val="2"/>
      </rPr>
      <t xml:space="preserve"> </t>
    </r>
    <r>
      <rPr>
        <sz val="16"/>
        <color indexed="8"/>
        <rFont val="Calibri Light"/>
        <family val="2"/>
      </rPr>
      <t xml:space="preserve">1L </t>
    </r>
  </si>
  <si>
    <r>
      <rPr>
        <b/>
        <sz val="16"/>
        <color indexed="8"/>
        <rFont val="Calibri Light"/>
        <family val="2"/>
      </rPr>
      <t xml:space="preserve">Recharge Gel Lavant mains - </t>
    </r>
    <r>
      <rPr>
        <i/>
        <sz val="16"/>
        <color indexed="8"/>
        <rFont val="Calibri Light"/>
        <family val="2"/>
      </rPr>
      <t>parfum lavande</t>
    </r>
    <r>
      <rPr>
        <b/>
        <sz val="16"/>
        <color indexed="8"/>
        <rFont val="Calibri Light"/>
        <family val="2"/>
      </rPr>
      <t xml:space="preserve"> </t>
    </r>
    <r>
      <rPr>
        <sz val="16"/>
        <color indexed="8"/>
        <rFont val="Calibri Light"/>
        <family val="2"/>
      </rPr>
      <t xml:space="preserve">1L </t>
    </r>
  </si>
  <si>
    <r>
      <rPr>
        <b/>
        <sz val="16"/>
        <color indexed="8"/>
        <rFont val="Calibri Light"/>
        <family val="2"/>
      </rPr>
      <t xml:space="preserve">Gel lavant mains </t>
    </r>
    <r>
      <rPr>
        <sz val="16"/>
        <color rgb="FF000000"/>
        <rFont val="Calibri Light"/>
        <family val="2"/>
      </rPr>
      <t>- Amande douce</t>
    </r>
    <r>
      <rPr>
        <sz val="16"/>
        <color indexed="8"/>
        <rFont val="Calibri Light"/>
        <family val="2"/>
      </rPr>
      <t xml:space="preserve"> 
                                     </t>
    </r>
  </si>
  <si>
    <r>
      <rPr>
        <b/>
        <sz val="16"/>
        <color indexed="8"/>
        <rFont val="Calibri Light"/>
        <family val="2"/>
      </rPr>
      <t xml:space="preserve">Gel lavant mains </t>
    </r>
    <r>
      <rPr>
        <sz val="16"/>
        <color rgb="FF000000"/>
        <rFont val="Calibri Light"/>
        <family val="2"/>
      </rPr>
      <t>- Lavande</t>
    </r>
    <r>
      <rPr>
        <sz val="16"/>
        <color indexed="8"/>
        <rFont val="Calibri Light"/>
        <family val="2"/>
      </rPr>
      <t xml:space="preserve"> 
                                     </t>
    </r>
    <r>
      <rPr>
        <b/>
        <sz val="16"/>
        <color indexed="10"/>
        <rFont val="Calibri Light"/>
        <family val="2"/>
      </rPr>
      <t xml:space="preserve"> </t>
    </r>
  </si>
  <si>
    <r>
      <rPr>
        <b/>
        <sz val="16"/>
        <color indexed="8"/>
        <rFont val="Calibri Light"/>
        <family val="2"/>
      </rPr>
      <t>Savon au lait d'ânesse</t>
    </r>
    <r>
      <rPr>
        <sz val="16"/>
        <color indexed="8"/>
        <rFont val="Calibri Light"/>
        <family val="2"/>
      </rPr>
      <t xml:space="preserve"> - </t>
    </r>
    <r>
      <rPr>
        <i/>
        <sz val="16"/>
        <color indexed="8"/>
        <rFont val="Calibri Light"/>
        <family val="2"/>
      </rPr>
      <t>Patchouli</t>
    </r>
    <r>
      <rPr>
        <sz val="16"/>
        <color indexed="8"/>
        <rFont val="Calibri Light"/>
        <family val="2"/>
      </rPr>
      <t xml:space="preserve"> </t>
    </r>
  </si>
  <si>
    <t>Savon de 100g</t>
  </si>
  <si>
    <r>
      <rPr>
        <b/>
        <sz val="16"/>
        <color indexed="8"/>
        <rFont val="Calibri Light"/>
        <family val="2"/>
      </rPr>
      <t>Savon au lait d'ânesse</t>
    </r>
    <r>
      <rPr>
        <sz val="16"/>
        <color indexed="8"/>
        <rFont val="Calibri Light"/>
        <family val="2"/>
      </rPr>
      <t xml:space="preserve"> - Agrumes</t>
    </r>
  </si>
  <si>
    <r>
      <rPr>
        <b/>
        <sz val="16"/>
        <color indexed="8"/>
        <rFont val="Calibri Light"/>
        <family val="2"/>
      </rPr>
      <t>Savon au lait d'ânesse</t>
    </r>
    <r>
      <rPr>
        <sz val="16"/>
        <color indexed="8"/>
        <rFont val="Calibri Light"/>
        <family val="2"/>
      </rPr>
      <t xml:space="preserve"> - </t>
    </r>
    <r>
      <rPr>
        <i/>
        <sz val="16"/>
        <color indexed="8"/>
        <rFont val="Calibri Light"/>
        <family val="2"/>
      </rPr>
      <t>Verveine</t>
    </r>
    <r>
      <rPr>
        <sz val="16"/>
        <color indexed="8"/>
        <rFont val="Calibri Light"/>
        <family val="2"/>
      </rPr>
      <t xml:space="preserve"> </t>
    </r>
  </si>
  <si>
    <r>
      <rPr>
        <b/>
        <sz val="16"/>
        <color indexed="8"/>
        <rFont val="Calibri Light"/>
        <family val="2"/>
      </rPr>
      <t>Savon au lait d'ânesse</t>
    </r>
    <r>
      <rPr>
        <sz val="16"/>
        <color indexed="8"/>
        <rFont val="Calibri Light"/>
        <family val="2"/>
      </rPr>
      <t xml:space="preserve"> - Miel</t>
    </r>
  </si>
  <si>
    <r>
      <rPr>
        <b/>
        <sz val="16"/>
        <color rgb="FF000000"/>
        <rFont val="Calibri Light"/>
        <family val="2"/>
      </rPr>
      <t>Savon au lait d'ânesse</t>
    </r>
    <r>
      <rPr>
        <sz val="16"/>
        <color rgb="FF000000"/>
        <rFont val="Calibri Light"/>
        <family val="2"/>
      </rPr>
      <t xml:space="preserve"> - Lavande</t>
    </r>
  </si>
  <si>
    <r>
      <rPr>
        <b/>
        <sz val="16"/>
        <color rgb="FF000000"/>
        <rFont val="Calibri Light"/>
        <family val="2"/>
      </rPr>
      <t xml:space="preserve">Gel douche solide </t>
    </r>
    <r>
      <rPr>
        <sz val="16"/>
        <color rgb="FF000000"/>
        <rFont val="Calibri Light"/>
        <family val="2"/>
      </rPr>
      <t>- Aloe Vera</t>
    </r>
  </si>
  <si>
    <r>
      <rPr>
        <b/>
        <sz val="16"/>
        <color rgb="FF000000"/>
        <rFont val="Calibri Light"/>
        <family val="2"/>
      </rPr>
      <t xml:space="preserve">Gel douche solide </t>
    </r>
    <r>
      <rPr>
        <sz val="16"/>
        <color rgb="FF000000"/>
        <rFont val="Calibri Light"/>
        <family val="2"/>
      </rPr>
      <t>-  Beurre de karité</t>
    </r>
  </si>
  <si>
    <r>
      <rPr>
        <b/>
        <sz val="16"/>
        <color rgb="FF000000"/>
        <rFont val="Calibri Light"/>
        <family val="2"/>
      </rPr>
      <t xml:space="preserve">Shampoing solide </t>
    </r>
    <r>
      <rPr>
        <sz val="16"/>
        <color rgb="FF000000"/>
        <rFont val="Calibri Light"/>
        <family val="2"/>
      </rPr>
      <t>- Lavande</t>
    </r>
  </si>
  <si>
    <r>
      <rPr>
        <b/>
        <sz val="16"/>
        <color rgb="FF000000"/>
        <rFont val="Calibri Light"/>
        <family val="2"/>
      </rPr>
      <t>Shampoing solide</t>
    </r>
    <r>
      <rPr>
        <sz val="16"/>
        <color rgb="FF000000"/>
        <rFont val="Calibri Light"/>
        <family val="2"/>
      </rPr>
      <t xml:space="preserve"> - Antipelliculaire</t>
    </r>
  </si>
  <si>
    <r>
      <rPr>
        <b/>
        <sz val="16"/>
        <color rgb="FF000000"/>
        <rFont val="Calibri Light"/>
        <family val="2"/>
      </rPr>
      <t xml:space="preserve">Lait corporel  - </t>
    </r>
    <r>
      <rPr>
        <sz val="16"/>
        <color rgb="FF000000"/>
        <rFont val="Calibri Light"/>
        <family val="2"/>
      </rPr>
      <t>Beurre de Karité</t>
    </r>
  </si>
  <si>
    <t>Flacon de 500 mL</t>
  </si>
  <si>
    <t xml:space="preserve">Beurre de Karité </t>
  </si>
  <si>
    <t>Pot 120 g</t>
  </si>
  <si>
    <t xml:space="preserve">Commerce équitable </t>
  </si>
  <si>
    <t>Beurre de Karité Yokoumi</t>
  </si>
  <si>
    <t>Pot 100 g</t>
  </si>
  <si>
    <t>Commerce équitable et Biologique</t>
  </si>
  <si>
    <r>
      <rPr>
        <b/>
        <sz val="16"/>
        <color indexed="8"/>
        <rFont val="Calibri Light"/>
        <family val="2"/>
      </rPr>
      <t xml:space="preserve">Crème de jour Aloe Vera </t>
    </r>
    <r>
      <rPr>
        <sz val="16"/>
        <color indexed="8"/>
        <rFont val="Calibri Light"/>
        <family val="2"/>
      </rPr>
      <t>Marilou Bio - France</t>
    </r>
  </si>
  <si>
    <t>Tube de 30ml</t>
  </si>
  <si>
    <r>
      <rPr>
        <b/>
        <sz val="16"/>
        <color indexed="8"/>
        <rFont val="Calibri Light"/>
        <family val="2"/>
      </rPr>
      <t>Crème de jour Huile d'argan</t>
    </r>
    <r>
      <rPr>
        <sz val="16"/>
        <color indexed="8"/>
        <rFont val="Calibri Light"/>
        <family val="2"/>
      </rPr>
      <t xml:space="preserve">
Marilou Bio - France</t>
    </r>
  </si>
  <si>
    <t>Tube de 50ml</t>
  </si>
  <si>
    <r>
      <rPr>
        <b/>
        <sz val="16"/>
        <color indexed="8"/>
        <rFont val="Calibri Light"/>
        <family val="2"/>
      </rPr>
      <t xml:space="preserve">Crème de nuit </t>
    </r>
    <r>
      <rPr>
        <sz val="16"/>
        <color indexed="8"/>
        <rFont val="Calibri Light"/>
        <family val="2"/>
      </rPr>
      <t xml:space="preserve">
Marilou Bio - France</t>
    </r>
  </si>
  <si>
    <r>
      <rPr>
        <b/>
        <sz val="16"/>
        <color indexed="8"/>
        <rFont val="Calibri Light"/>
        <family val="2"/>
      </rPr>
      <t>Coffret Hydratation et Fraîcheur</t>
    </r>
    <r>
      <rPr>
        <sz val="16"/>
        <color indexed="8"/>
        <rFont val="Calibri Light"/>
        <family val="2"/>
      </rPr>
      <t xml:space="preserve">
Marilou Bio - France        </t>
    </r>
    <r>
      <rPr>
        <b/>
        <i/>
        <sz val="16"/>
        <color indexed="10"/>
        <rFont val="Calibri Light"/>
        <family val="2"/>
      </rPr>
      <t xml:space="preserve">Exclusivité Noël </t>
    </r>
  </si>
  <si>
    <t>4 Tubes de 50 ml</t>
  </si>
  <si>
    <r>
      <t xml:space="preserve">Dentifrice - </t>
    </r>
    <r>
      <rPr>
        <i/>
        <sz val="16"/>
        <color indexed="8"/>
        <rFont val="Calibri Light"/>
        <family val="2"/>
      </rPr>
      <t>Menthe</t>
    </r>
    <r>
      <rPr>
        <b/>
        <sz val="16"/>
        <color theme="1"/>
        <rFont val="Calibri Light"/>
        <family val="2"/>
      </rPr>
      <t xml:space="preserve">     </t>
    </r>
  </si>
  <si>
    <t>Tube de 75ml</t>
  </si>
  <si>
    <t>Dentifrice Argile Sauge</t>
  </si>
  <si>
    <r>
      <t xml:space="preserve">Liquide vaisselle </t>
    </r>
    <r>
      <rPr>
        <b/>
        <sz val="16"/>
        <color indexed="8"/>
        <rFont val="Calibri Light"/>
        <family val="2"/>
      </rPr>
      <t xml:space="preserve">      </t>
    </r>
    <r>
      <rPr>
        <b/>
        <sz val="16"/>
        <color indexed="10"/>
        <rFont val="Calibri Light"/>
        <family val="2"/>
      </rPr>
      <t>5 L max</t>
    </r>
  </si>
  <si>
    <t>Ecologique</t>
  </si>
  <si>
    <r>
      <t xml:space="preserve">Lessive </t>
    </r>
    <r>
      <rPr>
        <b/>
        <sz val="16"/>
        <color indexed="9"/>
        <rFont val="Calibri Light"/>
        <family val="2"/>
      </rPr>
      <t>V</t>
    </r>
    <r>
      <rPr>
        <b/>
        <sz val="16"/>
        <color indexed="8"/>
        <rFont val="Calibri Light"/>
        <family val="2"/>
      </rPr>
      <t xml:space="preserve">                 </t>
    </r>
    <r>
      <rPr>
        <b/>
        <sz val="16"/>
        <color indexed="10"/>
        <rFont val="Calibri Light"/>
        <family val="2"/>
      </rPr>
      <t xml:space="preserve"> 5 L max</t>
    </r>
  </si>
  <si>
    <t>Nettoyant multi-usages</t>
  </si>
  <si>
    <t>Bouteille de 1L</t>
  </si>
  <si>
    <t>Nettoyant - Cuisine</t>
  </si>
  <si>
    <t>Spray de 500ml</t>
  </si>
  <si>
    <t>Gel détartrant</t>
  </si>
  <si>
    <t>Bouteille de 750ml</t>
  </si>
  <si>
    <r>
      <t xml:space="preserve">Anticalcaire action rapide
</t>
    </r>
    <r>
      <rPr>
        <b/>
        <sz val="16"/>
        <color indexed="10"/>
        <rFont val="Calibri Light"/>
        <family val="2"/>
      </rPr>
      <t xml:space="preserve">Nouveauté ! </t>
    </r>
  </si>
  <si>
    <t>Boutelle de 500ml</t>
  </si>
  <si>
    <t>Savon noir liquide</t>
  </si>
  <si>
    <t>Flacon de 1L</t>
  </si>
  <si>
    <t>Bicarbonate de soude technique</t>
  </si>
  <si>
    <t>Paquet de 2Kg</t>
  </si>
  <si>
    <t>Kit avec bécher, entonnoir, fouet, spatule et liquipipettes</t>
  </si>
  <si>
    <r>
      <rPr>
        <b/>
        <sz val="16"/>
        <color indexed="8"/>
        <rFont val="Calibri Light"/>
        <family val="2"/>
      </rPr>
      <t xml:space="preserve">Bande dessinée  </t>
    </r>
    <r>
      <rPr>
        <i/>
        <sz val="16"/>
        <color indexed="8"/>
        <rFont val="Calibri Light"/>
        <family val="2"/>
      </rPr>
      <t>"Sécurité sociale de l'alimentation"</t>
    </r>
  </si>
  <si>
    <t>Livre</t>
  </si>
  <si>
    <t>Local, Fabriqué en France</t>
  </si>
  <si>
    <r>
      <rPr>
        <b/>
        <sz val="16"/>
        <color indexed="8"/>
        <rFont val="Calibri Light"/>
        <family val="2"/>
      </rPr>
      <t xml:space="preserve">Livre de recettes VRAC      </t>
    </r>
    <r>
      <rPr>
        <sz val="16"/>
        <color indexed="8"/>
        <rFont val="Calibri Light"/>
        <family val="2"/>
      </rPr>
      <t xml:space="preserve"> </t>
    </r>
    <r>
      <rPr>
        <i/>
        <sz val="16"/>
        <color indexed="8"/>
        <rFont val="Calibri Light"/>
        <family val="2"/>
      </rPr>
      <t>"Femmes d'ici, Cuisines d'ailleurs"</t>
    </r>
  </si>
  <si>
    <r>
      <rPr>
        <b/>
        <sz val="16"/>
        <color indexed="8"/>
        <rFont val="Calibri Light"/>
        <family val="2"/>
      </rPr>
      <t xml:space="preserve">Livre de recettes VRAC      </t>
    </r>
    <r>
      <rPr>
        <sz val="16"/>
        <color indexed="8"/>
        <rFont val="Calibri Light"/>
        <family val="2"/>
      </rPr>
      <t xml:space="preserve"> </t>
    </r>
    <r>
      <rPr>
        <i/>
        <sz val="16"/>
        <color indexed="8"/>
        <rFont val="Calibri Light"/>
        <family val="2"/>
      </rPr>
      <t>"Restes d'Enfance"</t>
    </r>
  </si>
  <si>
    <t xml:space="preserve">Livre "Ensemble pour mieux se nourrir"   </t>
  </si>
  <si>
    <t>Boite en fer pour le vrac</t>
  </si>
  <si>
    <r>
      <rPr>
        <b/>
        <u/>
        <sz val="16"/>
        <color rgb="FF000000"/>
        <rFont val="Calibri Light"/>
        <family val="2"/>
      </rPr>
      <t>Jeu de société Opla</t>
    </r>
    <r>
      <rPr>
        <b/>
        <sz val="16"/>
        <color rgb="FF000000"/>
        <rFont val="Calibri Light"/>
        <family val="2"/>
      </rPr>
      <t>: Pom Pom</t>
    </r>
    <r>
      <rPr>
        <b/>
        <i/>
        <sz val="16"/>
        <color rgb="FFFF0000"/>
        <rFont val="Calibri Light"/>
        <family val="2"/>
      </rPr>
      <t xml:space="preserve">              Exclusivité Noël </t>
    </r>
  </si>
  <si>
    <t xml:space="preserve">Jeu </t>
  </si>
  <si>
    <t>Local, Eco-fabriqué en France</t>
  </si>
  <si>
    <r>
      <rPr>
        <b/>
        <u/>
        <sz val="16"/>
        <color rgb="FF000000"/>
        <rFont val="Calibri Light"/>
        <family val="2"/>
      </rPr>
      <t>Jeu de société Opla</t>
    </r>
    <r>
      <rPr>
        <b/>
        <sz val="16"/>
        <color rgb="FF000000"/>
        <rFont val="Calibri Light"/>
        <family val="2"/>
      </rPr>
      <t xml:space="preserve">: Hop la bille </t>
    </r>
    <r>
      <rPr>
        <b/>
        <i/>
        <sz val="16"/>
        <color rgb="FFFF0000"/>
        <rFont val="Calibri Light"/>
        <family val="2"/>
      </rPr>
      <t xml:space="preserve">               Exclusivité Noël </t>
    </r>
  </si>
  <si>
    <r>
      <rPr>
        <b/>
        <u/>
        <sz val="16"/>
        <color rgb="FF000000"/>
        <rFont val="Calibri Light"/>
        <family val="2"/>
      </rPr>
      <t>Jeu de société Opla</t>
    </r>
    <r>
      <rPr>
        <b/>
        <sz val="16"/>
        <color rgb="FF000000"/>
        <rFont val="Calibri Light"/>
        <family val="2"/>
      </rPr>
      <t xml:space="preserve">: Cartzzle - Brocéliande </t>
    </r>
    <r>
      <rPr>
        <b/>
        <i/>
        <sz val="16"/>
        <color rgb="FFFF0000"/>
        <rFont val="Calibri Light"/>
        <family val="2"/>
      </rPr>
      <t xml:space="preserve">               Exclusivité Noël </t>
    </r>
  </si>
  <si>
    <r>
      <rPr>
        <b/>
        <u/>
        <sz val="16"/>
        <color rgb="FF000000"/>
        <rFont val="Calibri Light"/>
        <family val="2"/>
      </rPr>
      <t>Jeu de société Opla</t>
    </r>
    <r>
      <rPr>
        <b/>
        <sz val="16"/>
        <color rgb="FF000000"/>
        <rFont val="Calibri Light"/>
        <family val="2"/>
      </rPr>
      <t>: RIP</t>
    </r>
    <r>
      <rPr>
        <b/>
        <i/>
        <sz val="16"/>
        <color rgb="FFFF0000"/>
        <rFont val="Calibri Light"/>
        <family val="2"/>
      </rPr>
      <t xml:space="preserve">               Exclusivité Noël </t>
    </r>
  </si>
  <si>
    <r>
      <rPr>
        <b/>
        <u/>
        <sz val="16"/>
        <color rgb="FF000000"/>
        <rFont val="Calibri Light"/>
        <family val="2"/>
      </rPr>
      <t>Jeu de société Opla</t>
    </r>
    <r>
      <rPr>
        <b/>
        <sz val="16"/>
        <color rgb="FF000000"/>
        <rFont val="Calibri Light"/>
        <family val="2"/>
      </rPr>
      <t>:</t>
    </r>
    <r>
      <rPr>
        <b/>
        <sz val="16"/>
        <color indexed="8"/>
        <rFont val="Calibri Light"/>
        <family val="2"/>
      </rPr>
      <t xml:space="preserve"> Il était une forêt </t>
    </r>
    <r>
      <rPr>
        <b/>
        <i/>
        <sz val="16"/>
        <color indexed="10"/>
        <rFont val="Calibri Light"/>
        <family val="2"/>
      </rPr>
      <t xml:space="preserve">               Exclusivité Noël </t>
    </r>
  </si>
  <si>
    <r>
      <rPr>
        <b/>
        <u/>
        <sz val="16"/>
        <color theme="1"/>
        <rFont val="Calibri Light"/>
        <family val="2"/>
      </rPr>
      <t>Jeu de société Opla</t>
    </r>
    <r>
      <rPr>
        <b/>
        <sz val="16"/>
        <color theme="1"/>
        <rFont val="Calibri Light"/>
        <family val="2"/>
      </rPr>
      <t xml:space="preserve">: Pollen              </t>
    </r>
    <r>
      <rPr>
        <b/>
        <i/>
        <sz val="16"/>
        <color indexed="10"/>
        <rFont val="Calibri Light"/>
        <family val="2"/>
      </rPr>
      <t>Exclusivité Noël</t>
    </r>
  </si>
  <si>
    <t>Jeu</t>
  </si>
  <si>
    <r>
      <rPr>
        <b/>
        <u/>
        <sz val="16"/>
        <color theme="1"/>
        <rFont val="Calibri Light"/>
        <family val="2"/>
      </rPr>
      <t>Jeu de société Opla</t>
    </r>
    <r>
      <rPr>
        <b/>
        <sz val="16"/>
        <color theme="1"/>
        <rFont val="Calibri Light"/>
        <family val="2"/>
      </rPr>
      <t>: Cartzzle - La nuit étoilée</t>
    </r>
    <r>
      <rPr>
        <b/>
        <i/>
        <sz val="16"/>
        <color indexed="10"/>
        <rFont val="Calibri Light"/>
        <family val="2"/>
      </rPr>
      <t xml:space="preserve">  Exclusivité Noël</t>
    </r>
  </si>
  <si>
    <r>
      <rPr>
        <b/>
        <u/>
        <sz val="16"/>
        <color theme="1"/>
        <rFont val="Calibri Light"/>
        <family val="2"/>
      </rPr>
      <t>Jeu de société Opla</t>
    </r>
    <r>
      <rPr>
        <b/>
        <sz val="16"/>
        <color theme="1"/>
        <rFont val="Calibri Light"/>
        <family val="2"/>
      </rPr>
      <t xml:space="preserve">: Lincoln se met au vert      </t>
    </r>
    <r>
      <rPr>
        <b/>
        <i/>
        <sz val="16"/>
        <color indexed="10"/>
        <rFont val="Calibri Light"/>
        <family val="2"/>
      </rPr>
      <t>Exclusivité Noël</t>
    </r>
  </si>
  <si>
    <r>
      <t xml:space="preserve">Jeu de société Opla: Lincoln se met au vert    </t>
    </r>
    <r>
      <rPr>
        <b/>
        <i/>
        <sz val="16"/>
        <color indexed="8"/>
        <rFont val="Calibri Light"/>
        <family val="2"/>
      </rPr>
      <t xml:space="preserve"> </t>
    </r>
    <r>
      <rPr>
        <b/>
        <i/>
        <sz val="16"/>
        <color indexed="10"/>
        <rFont val="Calibri Light"/>
        <family val="2"/>
      </rPr>
      <t>Exclusivité Noël</t>
    </r>
  </si>
  <si>
    <r>
      <rPr>
        <b/>
        <sz val="16"/>
        <color rgb="FF000000"/>
        <rFont val="Calibri Light"/>
        <family val="2"/>
      </rPr>
      <t xml:space="preserve">Plat à four (19 x 25 cm) </t>
    </r>
    <r>
      <rPr>
        <b/>
        <sz val="16"/>
        <color rgb="FFFF0000"/>
        <rFont val="Calibri Light"/>
        <family val="2"/>
      </rPr>
      <t>1 par foyer</t>
    </r>
  </si>
  <si>
    <t>Couteau à pain TEFAL</t>
  </si>
  <si>
    <r>
      <t xml:space="preserve">Maryse en silicone </t>
    </r>
    <r>
      <rPr>
        <sz val="16"/>
        <color indexed="8"/>
        <rFont val="Calibri Light"/>
        <family val="2"/>
      </rPr>
      <t>(1 par foyer)</t>
    </r>
  </si>
  <si>
    <r>
      <t xml:space="preserve">Set de 4 couteaux 
</t>
    </r>
    <r>
      <rPr>
        <i/>
        <sz val="16"/>
        <color indexed="8"/>
        <rFont val="Calibri Light"/>
        <family val="2"/>
      </rPr>
      <t>(1 par foyer)</t>
    </r>
  </si>
  <si>
    <t>Lot</t>
  </si>
  <si>
    <r>
      <t xml:space="preserve">Moule à cake </t>
    </r>
    <r>
      <rPr>
        <sz val="16"/>
        <color theme="1"/>
        <rFont val="Calibri Light"/>
        <family val="2"/>
      </rPr>
      <t>(30x11cm)</t>
    </r>
    <r>
      <rPr>
        <b/>
        <sz val="16"/>
        <color theme="1"/>
        <rFont val="Calibri Light"/>
        <family val="2"/>
      </rPr>
      <t xml:space="preserve"> </t>
    </r>
    <r>
      <rPr>
        <sz val="16"/>
        <color indexed="8"/>
        <rFont val="Calibri Light"/>
        <family val="2"/>
      </rPr>
      <t>(1 par foyer)</t>
    </r>
  </si>
  <si>
    <r>
      <t xml:space="preserve">Moule à cake </t>
    </r>
    <r>
      <rPr>
        <sz val="16"/>
        <color theme="1"/>
        <rFont val="Calibri Light"/>
        <family val="2"/>
      </rPr>
      <t>(23x13cm)</t>
    </r>
    <r>
      <rPr>
        <b/>
        <sz val="16"/>
        <color theme="1"/>
        <rFont val="Calibri Light"/>
        <family val="2"/>
      </rPr>
      <t xml:space="preserve"> </t>
    </r>
    <r>
      <rPr>
        <sz val="16"/>
        <color indexed="8"/>
        <rFont val="Calibri Light"/>
        <family val="2"/>
      </rPr>
      <t>(1 par foyer)</t>
    </r>
  </si>
  <si>
    <r>
      <t xml:space="preserve">Moule à manqué </t>
    </r>
    <r>
      <rPr>
        <sz val="16"/>
        <color theme="1"/>
        <rFont val="Calibri Light"/>
        <family val="2"/>
      </rPr>
      <t>(26cm de diamètre)</t>
    </r>
    <r>
      <rPr>
        <b/>
        <sz val="16"/>
        <color theme="1"/>
        <rFont val="Calibri Light"/>
        <family val="2"/>
      </rPr>
      <t xml:space="preserve"> </t>
    </r>
    <r>
      <rPr>
        <sz val="16"/>
        <color indexed="8"/>
        <rFont val="Calibri Light"/>
        <family val="2"/>
      </rPr>
      <t>(1 par foyer)</t>
    </r>
  </si>
  <si>
    <r>
      <rPr>
        <b/>
        <sz val="16"/>
        <color indexed="8"/>
        <rFont val="Calibri Light"/>
        <family val="2"/>
      </rPr>
      <t xml:space="preserve">Moule à tarte </t>
    </r>
    <r>
      <rPr>
        <sz val="16"/>
        <color rgb="FF000000"/>
        <rFont val="Calibri Light"/>
        <family val="2"/>
      </rPr>
      <t>(27cm de diamètre)</t>
    </r>
    <r>
      <rPr>
        <sz val="16"/>
        <color indexed="8"/>
        <rFont val="Calibri Light"/>
        <family val="2"/>
      </rPr>
      <t xml:space="preserve">    (1 par foyer)</t>
    </r>
  </si>
  <si>
    <r>
      <rPr>
        <b/>
        <sz val="16"/>
        <color indexed="8"/>
        <rFont val="Calibri Light"/>
        <family val="2"/>
      </rPr>
      <t>Faitout TEFAL</t>
    </r>
    <r>
      <rPr>
        <sz val="16"/>
        <color indexed="8"/>
        <rFont val="Calibri Light"/>
        <family val="2"/>
      </rPr>
      <t xml:space="preserve"> (1 par foyer)</t>
    </r>
  </si>
  <si>
    <r>
      <t xml:space="preserve">Faitout SEB (cuisson mijoteur et vapeur - tous feux) </t>
    </r>
    <r>
      <rPr>
        <sz val="16"/>
        <color indexed="8"/>
        <rFont val="Calibri Light"/>
        <family val="2"/>
      </rPr>
      <t>1 par foyer</t>
    </r>
  </si>
  <si>
    <t>Fabriqué en France</t>
  </si>
  <si>
    <r>
      <rPr>
        <b/>
        <sz val="16"/>
        <color indexed="8"/>
        <rFont val="Calibri Light"/>
        <family val="2"/>
      </rPr>
      <t>Lunch box TEFAL</t>
    </r>
    <r>
      <rPr>
        <sz val="16"/>
        <color indexed="8"/>
        <rFont val="Calibri Light"/>
        <family val="2"/>
      </rPr>
      <t xml:space="preserve">  - 1 l</t>
    </r>
  </si>
  <si>
    <r>
      <t xml:space="preserve">Snack box TEFAL  </t>
    </r>
    <r>
      <rPr>
        <sz val="16"/>
        <color indexed="8"/>
        <rFont val="Calibri Light"/>
        <family val="2"/>
      </rPr>
      <t>- 0,55 l</t>
    </r>
  </si>
  <si>
    <r>
      <t xml:space="preserve">Moule à manqué TEFAL - </t>
    </r>
    <r>
      <rPr>
        <sz val="16"/>
        <color indexed="8"/>
        <rFont val="Calibri Light"/>
        <family val="2"/>
      </rPr>
      <t>23cm</t>
    </r>
    <r>
      <rPr>
        <b/>
        <sz val="16"/>
        <color indexed="8"/>
        <rFont val="Calibri Light"/>
        <family val="2"/>
      </rPr>
      <t xml:space="preserve"> 
</t>
    </r>
    <r>
      <rPr>
        <i/>
        <sz val="16"/>
        <color indexed="8"/>
        <rFont val="Calibri Light"/>
        <family val="2"/>
      </rPr>
      <t>(1 par foyer)</t>
    </r>
  </si>
  <si>
    <r>
      <t>Plat à tarte TEFAL -</t>
    </r>
    <r>
      <rPr>
        <sz val="16"/>
        <color indexed="8"/>
        <rFont val="Calibri Light"/>
        <family val="2"/>
      </rPr>
      <t xml:space="preserve"> 27 cm</t>
    </r>
  </si>
  <si>
    <r>
      <rPr>
        <b/>
        <sz val="16"/>
        <color indexed="8"/>
        <rFont val="Calibri Light"/>
        <family val="2"/>
      </rPr>
      <t xml:space="preserve">Batterie de cuisine - 8 ustensiles TEFAL </t>
    </r>
    <r>
      <rPr>
        <sz val="16"/>
        <color indexed="8"/>
        <rFont val="Calibri Light"/>
        <family val="2"/>
      </rPr>
      <t xml:space="preserve">                                          </t>
    </r>
    <r>
      <rPr>
        <i/>
        <sz val="16"/>
        <color indexed="8"/>
        <rFont val="Calibri Light"/>
        <family val="2"/>
      </rPr>
      <t xml:space="preserve">(Tous feux </t>
    </r>
    <r>
      <rPr>
        <i/>
        <u/>
        <sz val="16"/>
        <color indexed="8"/>
        <rFont val="Calibri Light"/>
        <family val="2"/>
      </rPr>
      <t>sauf induction)</t>
    </r>
    <r>
      <rPr>
        <sz val="16"/>
        <color indexed="8"/>
        <rFont val="Calibri Light"/>
        <family val="2"/>
      </rPr>
      <t xml:space="preserve"> 1 par foyer</t>
    </r>
  </si>
  <si>
    <t>Lot de 8 pièces</t>
  </si>
  <si>
    <t>SOUS-TOTAL</t>
  </si>
  <si>
    <r>
      <rPr>
        <b/>
        <sz val="18"/>
        <color indexed="10"/>
        <rFont val="Calibri"/>
        <family val="2"/>
      </rPr>
      <t xml:space="preserve">* </t>
    </r>
    <r>
      <rPr>
        <b/>
        <sz val="16"/>
        <color indexed="8"/>
        <rFont val="Calibri"/>
        <family val="2"/>
      </rPr>
      <t>+10% si habitant hors quartier (remplir la case "Quartier oui/non")</t>
    </r>
  </si>
  <si>
    <t>Montant TOTAL</t>
  </si>
  <si>
    <t>Structure :</t>
  </si>
  <si>
    <r>
      <t xml:space="preserve">Adresse postale </t>
    </r>
    <r>
      <rPr>
        <b/>
        <sz val="18"/>
        <color indexed="8"/>
        <rFont val="Calibri"/>
        <family val="2"/>
      </rPr>
      <t xml:space="preserve">: </t>
    </r>
  </si>
  <si>
    <t>Majoration (0, 10%, 20%) :</t>
  </si>
  <si>
    <t>VRAC est une association qui vise à lutter contre les inégalités en matière de consommation en rendant accessibles des produits de qualité au plus grand nombre et prioritairement aux habitants des quartiers populaires. 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</si>
  <si>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PRIX</t>
  </si>
  <si>
    <t>Conditionnement</t>
  </si>
  <si>
    <t>Quantité souhaitée</t>
  </si>
  <si>
    <t>Montant par produit</t>
  </si>
  <si>
    <t>Case pour vérif</t>
  </si>
  <si>
    <t>5L</t>
  </si>
  <si>
    <t>10kg</t>
  </si>
  <si>
    <t>5kg</t>
  </si>
  <si>
    <t>25kg</t>
  </si>
  <si>
    <t>20kg</t>
  </si>
  <si>
    <t>6kg</t>
  </si>
  <si>
    <t>Stock limité</t>
  </si>
  <si>
    <r>
      <t>Boîtes hermétiques (lot de 3)</t>
    </r>
    <r>
      <rPr>
        <b/>
        <i/>
        <sz val="16"/>
        <color rgb="FFFF0000"/>
        <rFont val="Calibri Light"/>
        <family val="2"/>
      </rPr>
      <t xml:space="preserve"> 1 par foyer</t>
    </r>
  </si>
  <si>
    <t>Pain de campagne (fort de Vancia)</t>
  </si>
  <si>
    <t>Pain semi-complet (fort de Vancia)</t>
  </si>
  <si>
    <t>Pain aux graines (fort de Vancia)</t>
  </si>
  <si>
    <t>Pain de campagne (Terre de Milpa)</t>
  </si>
  <si>
    <t>Pain semi-complet (Terre de Milpa)</t>
  </si>
  <si>
    <t>Pain aux graines (Terre de Milpa)</t>
  </si>
  <si>
    <t>Légumes de saison (Orlienas)</t>
  </si>
  <si>
    <t>Aromates de saison (Orlienas)</t>
  </si>
  <si>
    <t>/</t>
  </si>
  <si>
    <t>Courgette (Bio A Pro)</t>
  </si>
  <si>
    <t>Thé vert nature (gunpowder)</t>
  </si>
  <si>
    <t xml:space="preserve">Kit accessoires "cosmétiques faits maison" </t>
  </si>
  <si>
    <r>
      <t xml:space="preserve">Pommes de terre  Agria (Bio A Pro)
</t>
    </r>
    <r>
      <rPr>
        <i/>
        <sz val="16"/>
        <color rgb="FF000000"/>
        <rFont val="Calibri Light"/>
        <family val="2"/>
      </rPr>
      <t>Rhône/ Loire</t>
    </r>
  </si>
  <si>
    <r>
      <t xml:space="preserve">Carottes (Bio A Pro)
</t>
    </r>
    <r>
      <rPr>
        <i/>
        <sz val="16"/>
        <color rgb="FF000000"/>
        <rFont val="Calibri Light"/>
        <family val="2"/>
      </rPr>
      <t>Rhône/Loire</t>
    </r>
  </si>
  <si>
    <r>
      <t xml:space="preserve">Oignons jaunes (Bio A Pro)
</t>
    </r>
    <r>
      <rPr>
        <i/>
        <sz val="16"/>
        <color rgb="FF000000"/>
        <rFont val="Calibri Light"/>
        <family val="2"/>
      </rPr>
      <t>Rhône</t>
    </r>
  </si>
  <si>
    <t>Contacts :</t>
  </si>
  <si>
    <r>
      <t>Les produits annotés du signe « </t>
    </r>
    <r>
      <rPr>
        <b/>
        <sz val="18"/>
        <color rgb="FF000000"/>
        <rFont val="Calibri Light"/>
        <family val="2"/>
      </rPr>
      <t>V</t>
    </r>
    <r>
      <rPr>
        <sz val="18"/>
        <color indexed="8"/>
        <rFont val="Calibri Light"/>
        <family val="2"/>
      </rPr>
      <t> » sont vendus en vrac et nécessitent donc d'</t>
    </r>
    <r>
      <rPr>
        <b/>
        <u/>
        <sz val="18"/>
        <color indexed="8"/>
        <rFont val="Calibri Light"/>
        <family val="2"/>
      </rPr>
      <t>apporter des contenants</t>
    </r>
    <r>
      <rPr>
        <sz val="18"/>
        <color indexed="8"/>
        <rFont val="Calibri Light"/>
        <family val="2"/>
      </rPr>
      <t xml:space="preserve"> lors des distributions.</t>
    </r>
  </si>
  <si>
    <r>
      <rPr>
        <b/>
        <sz val="18"/>
        <color rgb="FF000000"/>
        <rFont val="Calibri Light"/>
        <family val="2"/>
      </rPr>
      <t>ADHÉSIONS :</t>
    </r>
    <r>
      <rPr>
        <sz val="18"/>
        <color indexed="8"/>
        <rFont val="Calibri Light"/>
        <family val="2"/>
      </rPr>
      <t xml:space="preserve">
Les adhésions sont annuelles.
Une cotisation vous sera demandée lors
de votre première distribution.
</t>
    </r>
    <r>
      <rPr>
        <b/>
        <sz val="18"/>
        <color rgb="FF000000"/>
        <rFont val="Calibri Light"/>
        <family val="2"/>
      </rPr>
      <t>Habitant quartier</t>
    </r>
    <r>
      <rPr>
        <sz val="18"/>
        <color indexed="8"/>
        <rFont val="Calibri Light"/>
        <family val="2"/>
      </rPr>
      <t xml:space="preserve"> : à partir d'1 euros
</t>
    </r>
    <r>
      <rPr>
        <b/>
        <sz val="18"/>
        <color rgb="FF000000"/>
        <rFont val="Calibri Light"/>
        <family val="2"/>
      </rPr>
      <t xml:space="preserve">Habitant hors quartier </t>
    </r>
    <r>
      <rPr>
        <sz val="18"/>
        <color indexed="8"/>
        <rFont val="Calibri Light"/>
        <family val="2"/>
      </rPr>
      <t>: à partir de 20 euro</t>
    </r>
  </si>
  <si>
    <r>
      <rPr>
        <b/>
        <sz val="16"/>
        <color indexed="8"/>
        <rFont val="Calibri Light"/>
        <family val="2"/>
      </rPr>
      <t xml:space="preserve">Pommes                    </t>
    </r>
    <r>
      <rPr>
        <sz val="16"/>
        <color indexed="8"/>
        <rFont val="Calibri Light"/>
        <family val="2"/>
      </rPr>
      <t xml:space="preserve">
</t>
    </r>
    <r>
      <rPr>
        <i/>
        <sz val="16"/>
        <color indexed="8"/>
        <rFont val="Calibri Light"/>
        <family val="2"/>
      </rPr>
      <t>(Isère)</t>
    </r>
  </si>
  <si>
    <r>
      <t xml:space="preserve">Gel Aloe Vera </t>
    </r>
    <r>
      <rPr>
        <sz val="16"/>
        <color indexed="8"/>
        <rFont val="Calibri Light"/>
        <family val="2"/>
      </rPr>
      <t>(hydratant)</t>
    </r>
    <r>
      <rPr>
        <b/>
        <sz val="16"/>
        <color indexed="8"/>
        <rFont val="Calibri Light"/>
        <family val="2"/>
      </rPr>
      <t xml:space="preserve">                                                      </t>
    </r>
  </si>
  <si>
    <r>
      <t xml:space="preserve">Pomme Gala (Bio A Pro)   </t>
    </r>
    <r>
      <rPr>
        <b/>
        <sz val="16"/>
        <color rgb="FFFF0000"/>
        <rFont val="Calibri Light"/>
        <family val="2"/>
      </rPr>
      <t>Retour !</t>
    </r>
  </si>
  <si>
    <t>Référente du groupement :</t>
  </si>
  <si>
    <t xml:space="preserve">Tel : </t>
  </si>
  <si>
    <t>Mail :</t>
  </si>
  <si>
    <t>CATALOGUE DU MOIS : NOVEMBRE 2024</t>
  </si>
  <si>
    <r>
      <rPr>
        <b/>
        <sz val="16"/>
        <color indexed="8"/>
        <rFont val="Calibri Light"/>
        <family val="2"/>
      </rPr>
      <t>Beurre cru</t>
    </r>
    <r>
      <rPr>
        <sz val="16"/>
        <color indexed="8"/>
        <rFont val="Calibri Light"/>
        <family val="2"/>
      </rPr>
      <t xml:space="preserve">     </t>
    </r>
    <r>
      <rPr>
        <sz val="16"/>
        <color rgb="FFFF0000"/>
        <rFont val="Calibri Light"/>
        <family val="2"/>
      </rPr>
      <t xml:space="preserve">  </t>
    </r>
    <r>
      <rPr>
        <b/>
        <sz val="16"/>
        <color rgb="FFFF0000"/>
        <rFont val="Calibri Light"/>
        <family val="2"/>
      </rPr>
      <t xml:space="preserve">(2 plaquettes max)  </t>
    </r>
    <r>
      <rPr>
        <sz val="16"/>
        <color indexed="8"/>
        <rFont val="Calibri Light"/>
        <family val="2"/>
      </rPr>
      <t xml:space="preserve">                               (</t>
    </r>
    <r>
      <rPr>
        <i/>
        <sz val="16"/>
        <color indexed="8"/>
        <rFont val="Calibri Light"/>
        <family val="2"/>
      </rPr>
      <t>Ain)</t>
    </r>
    <r>
      <rPr>
        <b/>
        <sz val="16"/>
        <color indexed="10"/>
        <rFont val="Calibri Light"/>
        <family val="2"/>
      </rPr>
      <t xml:space="preserve">                               </t>
    </r>
  </si>
  <si>
    <r>
      <t xml:space="preserve">Shampoing Douche (liquide) 
</t>
    </r>
    <r>
      <rPr>
        <sz val="16"/>
        <color theme="1"/>
        <rFont val="Calibri Light"/>
        <family val="2"/>
      </rPr>
      <t xml:space="preserve">Miel                                 </t>
    </r>
  </si>
  <si>
    <r>
      <t xml:space="preserve">Shampoing Douche (liquide)
</t>
    </r>
    <r>
      <rPr>
        <sz val="16"/>
        <color theme="1"/>
        <rFont val="Calibri Light"/>
        <family val="2"/>
      </rPr>
      <t>Aloe Vera</t>
    </r>
    <r>
      <rPr>
        <b/>
        <sz val="16"/>
        <color theme="1"/>
        <rFont val="Calibri Light"/>
        <family val="2"/>
      </rPr>
      <t xml:space="preserve">                     </t>
    </r>
  </si>
  <si>
    <r>
      <rPr>
        <b/>
        <sz val="16"/>
        <color rgb="FF000000"/>
        <rFont val="Calibri Light"/>
        <family val="2"/>
      </rPr>
      <t>Lait de montagne demi-écrémé (Haute Loire)</t>
    </r>
    <r>
      <rPr>
        <b/>
        <sz val="16"/>
        <color rgb="FFFF0000"/>
        <rFont val="Calibri Light"/>
        <family val="2"/>
      </rPr>
      <t xml:space="preserve">  5 briques max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</si>
</sst>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spray(s)&quot;"/>
    <numFmt numFmtId="174" formatCode="General\ &quot;vapo(s)&quot;"/>
    <numFmt numFmtId="175" formatCode="General\ &quot;Livre(s)&quot;"/>
    <numFmt numFmtId="176" formatCode="General\ &quot;tomme(s)&quot;"/>
    <numFmt numFmtId="177" formatCode="General\ &quot;demi-tomme&quot;"/>
    <numFmt numFmtId="178" formatCode="General\ &quot;déodorant(s)&quot;"/>
    <numFmt numFmtId="179" formatCode="General\ &quot;boîte(s) de 50&quot;"/>
  </numFmts>
  <fonts count="63"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i/>
      <sz val="16"/>
      <name val="Calibri Light"/>
      <family val="2"/>
    </font>
    <font>
      <sz val="18"/>
      <color indexed="8"/>
      <name val="Calibri Light"/>
      <family val="2"/>
    </font>
    <font>
      <b/>
      <sz val="12"/>
      <color indexed="9"/>
      <name val="Calibri Light"/>
      <family val="2"/>
    </font>
    <font>
      <b/>
      <sz val="18"/>
      <color indexed="8"/>
      <name val="Calibri"/>
      <family val="2"/>
    </font>
    <font>
      <b/>
      <sz val="18"/>
      <color indexed="10"/>
      <name val="Calibri"/>
      <family val="2"/>
    </font>
    <font>
      <b/>
      <i/>
      <sz val="16"/>
      <color indexed="8"/>
      <name val="Calibri Light"/>
      <family val="2"/>
    </font>
    <font>
      <b/>
      <u/>
      <sz val="16"/>
      <color indexed="8"/>
      <name val="Calibri Light"/>
      <family val="2"/>
    </font>
    <font>
      <b/>
      <sz val="14"/>
      <color indexed="8"/>
      <name val="Calibri Light"/>
      <family val="2"/>
    </font>
    <font>
      <b/>
      <u/>
      <sz val="18"/>
      <color indexed="8"/>
      <name val="Calibri Light"/>
      <family val="2"/>
    </font>
    <font>
      <b/>
      <sz val="16"/>
      <color indexed="10"/>
      <name val="Calibri Light"/>
      <family val="2"/>
    </font>
    <font>
      <i/>
      <u/>
      <sz val="16"/>
      <color indexed="8"/>
      <name val="Calibri Light"/>
      <family val="2"/>
    </font>
    <font>
      <b/>
      <i/>
      <sz val="16"/>
      <color indexed="10"/>
      <name val="Calibri Light"/>
      <family val="2"/>
    </font>
    <font>
      <sz val="11"/>
      <color theme="1"/>
      <name val="Calibri"/>
      <family val="2"/>
      <scheme val="minor"/>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sz val="24"/>
      <color theme="1"/>
      <name val="Calibri"/>
      <family val="2"/>
      <scheme val="minor"/>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u/>
      <sz val="16"/>
      <color theme="1"/>
      <name val="Calibri Light"/>
      <family val="2"/>
    </font>
    <font>
      <sz val="14"/>
      <color theme="1"/>
      <name val="Calibri Light"/>
      <family val="2"/>
    </font>
    <font>
      <b/>
      <sz val="16"/>
      <color theme="1"/>
      <name val="Calibri Light"/>
      <family val="2"/>
    </font>
    <font>
      <sz val="24"/>
      <color theme="1"/>
      <name val="Calibri Light"/>
      <family val="2"/>
    </font>
    <font>
      <b/>
      <sz val="30"/>
      <color theme="1"/>
      <name val="Calibri Light"/>
      <family val="2"/>
    </font>
    <font>
      <b/>
      <sz val="16"/>
      <color rgb="FF000000"/>
      <name val="Calibri Light"/>
      <family val="2"/>
    </font>
    <font>
      <b/>
      <sz val="14"/>
      <color theme="1"/>
      <name val="Calibri Light"/>
      <family val="2"/>
    </font>
    <font>
      <b/>
      <sz val="18"/>
      <color theme="1"/>
      <name val="Calibri"/>
      <family val="2"/>
      <scheme val="minor"/>
    </font>
    <font>
      <b/>
      <sz val="20"/>
      <color theme="1"/>
      <name val="Calibri"/>
      <family val="2"/>
      <scheme val="minor"/>
    </font>
    <font>
      <sz val="12"/>
      <color theme="1"/>
      <name val="Calibri"/>
      <family val="2"/>
      <scheme val="minor"/>
    </font>
    <font>
      <sz val="16"/>
      <color theme="1"/>
      <name val="Calibri"/>
      <family val="2"/>
    </font>
    <font>
      <sz val="16"/>
      <color theme="2" tint="-0.249977111117893"/>
      <name val="Calibri Light"/>
      <family val="2"/>
    </font>
    <font>
      <u/>
      <sz val="18"/>
      <color theme="1"/>
      <name val="Calibri Light"/>
      <family val="2"/>
    </font>
    <font>
      <i/>
      <sz val="16"/>
      <color theme="1"/>
      <name val="Calibri Light"/>
      <family val="2"/>
    </font>
    <font>
      <b/>
      <sz val="24"/>
      <color theme="1"/>
      <name val="Calibri"/>
      <family val="2"/>
      <scheme val="minor"/>
    </font>
    <font>
      <b/>
      <sz val="22"/>
      <color rgb="FFFF0000"/>
      <name val="Calibri"/>
      <family val="2"/>
      <scheme val="minor"/>
    </font>
    <font>
      <b/>
      <sz val="24"/>
      <color theme="1"/>
      <name val="Calibri Light"/>
      <family val="2"/>
    </font>
    <font>
      <b/>
      <sz val="16"/>
      <color rgb="FFFF0000"/>
      <name val="Calibri Light"/>
      <family val="2"/>
    </font>
    <font>
      <b/>
      <sz val="18"/>
      <color theme="1"/>
      <name val="Calibri Light"/>
      <family val="2"/>
    </font>
    <font>
      <i/>
      <sz val="18"/>
      <color theme="1"/>
      <name val="Calibri"/>
      <family val="2"/>
      <scheme val="minor"/>
    </font>
    <font>
      <i/>
      <sz val="16"/>
      <color rgb="FF000000"/>
      <name val="Calibri Light"/>
      <family val="2"/>
    </font>
    <font>
      <b/>
      <u/>
      <sz val="16"/>
      <color theme="1"/>
      <name val="Calibri Light"/>
      <family val="2"/>
    </font>
    <font>
      <b/>
      <u/>
      <sz val="16"/>
      <color rgb="FF000000"/>
      <name val="Calibri Light"/>
      <family val="2"/>
    </font>
    <font>
      <i/>
      <sz val="14"/>
      <color theme="1"/>
      <name val="Calibri Light"/>
      <family val="2"/>
    </font>
    <font>
      <b/>
      <i/>
      <sz val="16"/>
      <color rgb="FFFF0000"/>
      <name val="Calibri Light"/>
      <family val="2"/>
    </font>
    <font>
      <b/>
      <sz val="14"/>
      <color theme="1"/>
      <name val="Calibri"/>
      <family val="2"/>
      <scheme val="minor"/>
    </font>
    <font>
      <b/>
      <sz val="16"/>
      <color rgb="FF000000"/>
      <name val="Calibri Light"/>
      <family val="2"/>
    </font>
    <font>
      <b/>
      <sz val="16"/>
      <color theme="1"/>
      <name val="Calibri Light"/>
      <family val="2"/>
    </font>
    <font>
      <sz val="16"/>
      <color rgb="FF000000"/>
      <name val="Calibri Light"/>
      <family val="2"/>
    </font>
    <font>
      <sz val="16"/>
      <color theme="1"/>
      <name val="Calibri Light"/>
      <family val="2"/>
    </font>
    <font>
      <u/>
      <sz val="11"/>
      <color theme="10"/>
      <name val="Calibri"/>
      <family val="2"/>
      <scheme val="minor"/>
    </font>
    <font>
      <sz val="18"/>
      <color theme="1"/>
      <name val="Calibri"/>
      <family val="2"/>
      <scheme val="minor"/>
    </font>
    <font>
      <b/>
      <sz val="18"/>
      <color rgb="FF000000"/>
      <name val="Calibri Light"/>
      <family val="2"/>
    </font>
    <font>
      <sz val="16"/>
      <color rgb="FFFF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medium">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top style="thin">
        <color indexed="64"/>
      </top>
      <bottom/>
      <diagonal/>
    </border>
    <border>
      <left/>
      <right/>
      <top style="thin">
        <color indexed="64"/>
      </top>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bottom style="medium">
        <color rgb="FF000000"/>
      </bottom>
      <diagonal/>
    </border>
    <border>
      <left/>
      <right/>
      <top/>
      <bottom style="medium">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rgb="FF000000"/>
      </bottom>
      <diagonal/>
    </border>
    <border>
      <left style="thin">
        <color indexed="64"/>
      </left>
      <right/>
      <top/>
      <bottom/>
      <diagonal/>
    </border>
  </borders>
  <cellStyleXfs count="3">
    <xf numFmtId="0" fontId="0" fillId="0" borderId="0"/>
    <xf numFmtId="9" fontId="18" fillId="0" borderId="0" applyFont="0" applyFill="0" applyBorder="0" applyAlignment="0" applyProtection="0"/>
    <xf numFmtId="0" fontId="59" fillId="0" borderId="0" applyNumberFormat="0" applyFill="0" applyBorder="0" applyAlignment="0" applyProtection="0"/>
  </cellStyleXfs>
  <cellXfs count="368">
    <xf numFmtId="0" fontId="0" fillId="0" borderId="0" xfId="0"/>
    <xf numFmtId="0" fontId="19" fillId="0" borderId="0" xfId="0" applyFont="1"/>
    <xf numFmtId="0" fontId="20" fillId="0" borderId="1" xfId="0" applyFont="1" applyBorder="1" applyAlignment="1">
      <alignment horizontal="center" vertical="center" wrapText="1"/>
    </xf>
    <xf numFmtId="8" fontId="21"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0" fontId="23" fillId="0" borderId="0" xfId="0" applyFont="1" applyAlignment="1">
      <alignment horizontal="left" vertical="center"/>
    </xf>
    <xf numFmtId="0" fontId="19" fillId="0" borderId="0" xfId="0" applyFont="1" applyAlignment="1">
      <alignment vertical="center"/>
    </xf>
    <xf numFmtId="0" fontId="23" fillId="0" borderId="2" xfId="0" applyFont="1" applyBorder="1" applyAlignment="1">
      <alignment vertical="center"/>
    </xf>
    <xf numFmtId="0" fontId="24" fillId="0" borderId="0" xfId="0" applyFont="1"/>
    <xf numFmtId="0" fontId="23" fillId="0" borderId="0" xfId="0" applyFont="1" applyAlignment="1">
      <alignment vertical="center"/>
    </xf>
    <xf numFmtId="0" fontId="21" fillId="2" borderId="0" xfId="0" applyFont="1" applyFill="1" applyAlignment="1">
      <alignment vertical="center" wrapText="1"/>
    </xf>
    <xf numFmtId="164" fontId="21" fillId="2" borderId="0" xfId="0" applyNumberFormat="1" applyFont="1" applyFill="1" applyAlignment="1">
      <alignment horizontal="center" vertical="center" wrapText="1"/>
    </xf>
    <xf numFmtId="0" fontId="19" fillId="2" borderId="0" xfId="0" applyFont="1" applyFill="1"/>
    <xf numFmtId="0" fontId="26"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horizontal="left" vertical="center"/>
    </xf>
    <xf numFmtId="0" fontId="27" fillId="0" borderId="0" xfId="0" applyFont="1" applyAlignment="1">
      <alignment vertical="center" wrapText="1"/>
    </xf>
    <xf numFmtId="164" fontId="21" fillId="0" borderId="0" xfId="0" applyNumberFormat="1" applyFont="1" applyAlignment="1">
      <alignment horizontal="center" vertical="center" wrapText="1"/>
    </xf>
    <xf numFmtId="166" fontId="21" fillId="3" borderId="3" xfId="0" applyNumberFormat="1" applyFont="1" applyFill="1" applyBorder="1" applyAlignment="1" applyProtection="1">
      <alignment horizontal="right" vertical="center" wrapText="1"/>
      <protection locked="0"/>
    </xf>
    <xf numFmtId="164" fontId="21" fillId="0" borderId="4" xfId="0" applyNumberFormat="1" applyFont="1" applyBorder="1" applyAlignment="1">
      <alignment vertical="center" wrapText="1"/>
    </xf>
    <xf numFmtId="166" fontId="21" fillId="3" borderId="3" xfId="0" applyNumberFormat="1" applyFont="1" applyFill="1" applyBorder="1" applyAlignment="1" applyProtection="1">
      <alignment vertical="center" wrapText="1"/>
      <protection locked="0"/>
    </xf>
    <xf numFmtId="168" fontId="21" fillId="3" borderId="3" xfId="0" applyNumberFormat="1" applyFont="1" applyFill="1" applyBorder="1" applyAlignment="1" applyProtection="1">
      <alignment horizontal="right" vertical="center" wrapText="1"/>
      <protection locked="0"/>
    </xf>
    <xf numFmtId="170" fontId="21" fillId="3" borderId="3" xfId="0" applyNumberFormat="1" applyFont="1" applyFill="1" applyBorder="1" applyAlignment="1" applyProtection="1">
      <alignment horizontal="right" vertical="center" wrapText="1"/>
      <protection locked="0"/>
    </xf>
    <xf numFmtId="165" fontId="21" fillId="3" borderId="3" xfId="0" applyNumberFormat="1" applyFont="1" applyFill="1" applyBorder="1" applyAlignment="1" applyProtection="1">
      <alignment horizontal="right" vertical="center" wrapText="1"/>
      <protection locked="0"/>
    </xf>
    <xf numFmtId="167" fontId="21" fillId="3" borderId="3" xfId="0" applyNumberFormat="1" applyFont="1" applyFill="1" applyBorder="1" applyAlignment="1" applyProtection="1">
      <alignment horizontal="right" vertical="center" wrapText="1"/>
      <protection locked="0"/>
    </xf>
    <xf numFmtId="169" fontId="21" fillId="3" borderId="3" xfId="0" applyNumberFormat="1" applyFont="1" applyFill="1" applyBorder="1" applyAlignment="1" applyProtection="1">
      <alignment horizontal="right" vertical="center" wrapText="1"/>
      <protection locked="0"/>
    </xf>
    <xf numFmtId="173" fontId="21" fillId="3" borderId="3" xfId="0" applyNumberFormat="1" applyFont="1" applyFill="1" applyBorder="1" applyAlignment="1" applyProtection="1">
      <alignment horizontal="right" vertical="center" wrapText="1"/>
      <protection locked="0"/>
    </xf>
    <xf numFmtId="174" fontId="21" fillId="3" borderId="3" xfId="0" applyNumberFormat="1" applyFont="1" applyFill="1" applyBorder="1" applyAlignment="1" applyProtection="1">
      <alignment horizontal="right" vertical="center" wrapText="1"/>
      <protection locked="0"/>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9" xfId="0" applyFont="1" applyBorder="1" applyAlignment="1">
      <alignment horizontal="left" vertical="center"/>
    </xf>
    <xf numFmtId="167" fontId="21" fillId="3" borderId="3" xfId="0" applyNumberFormat="1" applyFont="1" applyFill="1" applyBorder="1" applyAlignment="1" applyProtection="1">
      <alignment vertical="center" wrapText="1"/>
      <protection locked="0"/>
    </xf>
    <xf numFmtId="176" fontId="21" fillId="3" borderId="3" xfId="0" applyNumberFormat="1" applyFont="1" applyFill="1" applyBorder="1" applyAlignment="1" applyProtection="1">
      <alignment horizontal="right" vertical="center" wrapText="1"/>
      <protection locked="0"/>
    </xf>
    <xf numFmtId="177" fontId="30" fillId="3" borderId="3" xfId="0" applyNumberFormat="1" applyFont="1" applyFill="1" applyBorder="1" applyAlignment="1" applyProtection="1">
      <alignment horizontal="right" vertical="center" wrapText="1"/>
      <protection locked="0"/>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2" fillId="4" borderId="0" xfId="0" applyFont="1" applyFill="1" applyAlignment="1">
      <alignment horizontal="center"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1" fillId="0" borderId="13" xfId="0" applyFont="1" applyBorder="1" applyAlignment="1">
      <alignment horizontal="center" vertical="center" wrapText="1"/>
    </xf>
    <xf numFmtId="0" fontId="19" fillId="0" borderId="0" xfId="0" applyFont="1" applyAlignment="1">
      <alignment horizontal="center" vertical="center"/>
    </xf>
    <xf numFmtId="178" fontId="30" fillId="3" borderId="3" xfId="0" applyNumberFormat="1" applyFont="1" applyFill="1" applyBorder="1" applyAlignment="1" applyProtection="1">
      <alignment horizontal="right" vertical="center" wrapText="1"/>
      <protection locked="0"/>
    </xf>
    <xf numFmtId="0" fontId="19" fillId="0" borderId="0" xfId="0" applyFont="1" applyAlignment="1">
      <alignment horizontal="center" vertical="center" wrapText="1"/>
    </xf>
    <xf numFmtId="0" fontId="33" fillId="0" borderId="0" xfId="0" applyFont="1" applyAlignment="1">
      <alignment horizontal="center" vertical="center"/>
    </xf>
    <xf numFmtId="0" fontId="20" fillId="0" borderId="14" xfId="0" applyFont="1" applyBorder="1" applyAlignment="1">
      <alignment horizontal="center" vertical="center" wrapText="1"/>
    </xf>
    <xf numFmtId="8" fontId="21" fillId="0" borderId="14" xfId="0" applyNumberFormat="1" applyFont="1" applyBorder="1" applyAlignment="1">
      <alignment horizontal="center" vertical="center" wrapText="1"/>
    </xf>
    <xf numFmtId="0" fontId="21" fillId="0" borderId="14" xfId="0" applyFont="1" applyBorder="1" applyAlignment="1">
      <alignment horizontal="left" vertical="center" wrapText="1"/>
    </xf>
    <xf numFmtId="165" fontId="21" fillId="3" borderId="15" xfId="0" applyNumberFormat="1" applyFont="1" applyFill="1" applyBorder="1" applyAlignment="1" applyProtection="1">
      <alignment vertical="center" wrapText="1"/>
      <protection locked="0"/>
    </xf>
    <xf numFmtId="164" fontId="21" fillId="0" borderId="16" xfId="0" applyNumberFormat="1" applyFont="1" applyBorder="1" applyAlignment="1">
      <alignment vertical="center" wrapText="1"/>
    </xf>
    <xf numFmtId="0" fontId="20" fillId="0" borderId="17" xfId="0" applyFont="1" applyBorder="1" applyAlignment="1">
      <alignment horizontal="center" vertical="center" wrapText="1"/>
    </xf>
    <xf numFmtId="0" fontId="21" fillId="0" borderId="17" xfId="0" applyFont="1" applyBorder="1" applyAlignment="1">
      <alignment horizontal="left" vertical="center" wrapText="1"/>
    </xf>
    <xf numFmtId="164" fontId="21" fillId="0" borderId="18" xfId="0" applyNumberFormat="1" applyFont="1" applyBorder="1" applyAlignment="1">
      <alignment vertical="center" wrapText="1"/>
    </xf>
    <xf numFmtId="166" fontId="21" fillId="3" borderId="15" xfId="0" applyNumberFormat="1" applyFont="1" applyFill="1" applyBorder="1" applyAlignment="1" applyProtection="1">
      <alignment horizontal="right" vertical="center" wrapText="1"/>
      <protection locked="0"/>
    </xf>
    <xf numFmtId="166" fontId="21" fillId="3" borderId="20" xfId="0" applyNumberFormat="1" applyFont="1" applyFill="1" applyBorder="1" applyAlignment="1" applyProtection="1">
      <alignment vertical="center" wrapText="1"/>
      <protection locked="0"/>
    </xf>
    <xf numFmtId="8" fontId="21" fillId="0" borderId="18" xfId="0" applyNumberFormat="1" applyFont="1" applyBorder="1" applyAlignment="1">
      <alignment vertical="center" wrapText="1"/>
    </xf>
    <xf numFmtId="170" fontId="21" fillId="3" borderId="15" xfId="0" applyNumberFormat="1" applyFont="1" applyFill="1" applyBorder="1" applyAlignment="1" applyProtection="1">
      <alignment horizontal="right" vertical="center" wrapText="1"/>
      <protection locked="0"/>
    </xf>
    <xf numFmtId="172" fontId="21" fillId="3" borderId="20" xfId="0" applyNumberFormat="1" applyFont="1" applyFill="1" applyBorder="1" applyAlignment="1" applyProtection="1">
      <alignment horizontal="right" vertical="center" wrapText="1"/>
      <protection locked="0"/>
    </xf>
    <xf numFmtId="168" fontId="21" fillId="3" borderId="20" xfId="0" applyNumberFormat="1" applyFont="1" applyFill="1" applyBorder="1" applyAlignment="1" applyProtection="1">
      <alignment horizontal="right" vertical="center" wrapText="1"/>
      <protection locked="0"/>
    </xf>
    <xf numFmtId="169" fontId="21" fillId="3" borderId="15" xfId="0" applyNumberFormat="1" applyFont="1" applyFill="1" applyBorder="1" applyAlignment="1" applyProtection="1">
      <alignment horizontal="right" vertical="center" wrapText="1"/>
      <protection locked="0"/>
    </xf>
    <xf numFmtId="167" fontId="21" fillId="3" borderId="20" xfId="0" applyNumberFormat="1" applyFont="1" applyFill="1" applyBorder="1" applyAlignment="1" applyProtection="1">
      <alignment horizontal="right" vertical="center" wrapText="1"/>
      <protection locked="0"/>
    </xf>
    <xf numFmtId="165" fontId="21" fillId="3" borderId="15" xfId="0" applyNumberFormat="1" applyFont="1" applyFill="1" applyBorder="1" applyAlignment="1" applyProtection="1">
      <alignment horizontal="right" vertical="center" wrapText="1"/>
      <protection locked="0"/>
    </xf>
    <xf numFmtId="0" fontId="35" fillId="0" borderId="13" xfId="0" applyFont="1" applyBorder="1" applyAlignment="1">
      <alignment horizontal="center" vertical="center" wrapText="1"/>
    </xf>
    <xf numFmtId="0" fontId="23" fillId="0" borderId="22" xfId="0" applyFont="1" applyBorder="1" applyAlignment="1">
      <alignment horizontal="left" vertical="center"/>
    </xf>
    <xf numFmtId="8" fontId="21" fillId="0" borderId="24" xfId="0" applyNumberFormat="1" applyFont="1" applyBorder="1" applyAlignment="1">
      <alignment vertical="center" wrapText="1"/>
    </xf>
    <xf numFmtId="179" fontId="21" fillId="3" borderId="3" xfId="0" applyNumberFormat="1" applyFont="1" applyFill="1" applyBorder="1" applyAlignment="1" applyProtection="1">
      <alignment horizontal="right" vertical="center" wrapText="1"/>
      <protection locked="0"/>
    </xf>
    <xf numFmtId="0" fontId="21" fillId="0" borderId="25" xfId="0" applyFont="1" applyBorder="1" applyAlignment="1">
      <alignment horizontal="left" vertical="center" wrapText="1"/>
    </xf>
    <xf numFmtId="169" fontId="21" fillId="3" borderId="26" xfId="0" applyNumberFormat="1" applyFont="1" applyFill="1" applyBorder="1" applyAlignment="1" applyProtection="1">
      <alignment horizontal="right" vertical="center" wrapText="1"/>
      <protection locked="0"/>
    </xf>
    <xf numFmtId="164" fontId="21" fillId="0" borderId="27" xfId="0" applyNumberFormat="1" applyFont="1" applyBorder="1" applyAlignment="1">
      <alignment vertical="center" wrapText="1"/>
    </xf>
    <xf numFmtId="0" fontId="37" fillId="0" borderId="9" xfId="0" applyFont="1" applyBorder="1" applyAlignment="1">
      <alignment vertical="center"/>
    </xf>
    <xf numFmtId="0" fontId="36" fillId="0" borderId="8" xfId="0" applyFont="1" applyBorder="1" applyAlignment="1">
      <alignment vertical="center"/>
    </xf>
    <xf numFmtId="166" fontId="21" fillId="3" borderId="15" xfId="0" applyNumberFormat="1" applyFont="1" applyFill="1" applyBorder="1" applyAlignment="1" applyProtection="1">
      <alignment vertical="center" wrapText="1"/>
      <protection locked="0"/>
    </xf>
    <xf numFmtId="0" fontId="38" fillId="4" borderId="0" xfId="0" applyFont="1" applyFill="1" applyAlignment="1">
      <alignment horizontal="center" textRotation="90" wrapText="1"/>
    </xf>
    <xf numFmtId="0" fontId="38" fillId="0" borderId="0" xfId="0" applyFont="1" applyAlignment="1">
      <alignment horizontal="center" vertical="center" wrapText="1"/>
    </xf>
    <xf numFmtId="164" fontId="21" fillId="0" borderId="30" xfId="0" applyNumberFormat="1" applyFont="1" applyBorder="1" applyAlignment="1">
      <alignment vertical="center" wrapText="1"/>
    </xf>
    <xf numFmtId="164" fontId="21" fillId="0" borderId="31" xfId="0" applyNumberFormat="1" applyFont="1" applyBorder="1" applyAlignment="1">
      <alignment vertical="center" wrapText="1"/>
    </xf>
    <xf numFmtId="170" fontId="21" fillId="3" borderId="32" xfId="0" applyNumberFormat="1" applyFont="1" applyFill="1" applyBorder="1" applyAlignment="1" applyProtection="1">
      <alignment horizontal="right" vertical="center" wrapText="1"/>
      <protection locked="0"/>
    </xf>
    <xf numFmtId="0" fontId="19" fillId="0" borderId="22" xfId="0" applyFont="1" applyBorder="1"/>
    <xf numFmtId="169" fontId="21" fillId="3" borderId="32" xfId="0" applyNumberFormat="1" applyFont="1" applyFill="1" applyBorder="1" applyAlignment="1" applyProtection="1">
      <alignment horizontal="right" vertical="center" wrapText="1"/>
      <protection locked="0"/>
    </xf>
    <xf numFmtId="175" fontId="21" fillId="3" borderId="33" xfId="0" applyNumberFormat="1" applyFont="1" applyFill="1" applyBorder="1" applyAlignment="1" applyProtection="1">
      <alignment horizontal="right" vertical="center" wrapText="1"/>
      <protection locked="0"/>
    </xf>
    <xf numFmtId="164" fontId="21" fillId="0" borderId="34" xfId="0" applyNumberFormat="1" applyFont="1" applyBorder="1" applyAlignment="1">
      <alignment vertical="center" wrapText="1"/>
    </xf>
    <xf numFmtId="164" fontId="21" fillId="0" borderId="1" xfId="0" applyNumberFormat="1" applyFont="1" applyBorder="1" applyAlignment="1">
      <alignment vertical="center" wrapText="1"/>
    </xf>
    <xf numFmtId="0" fontId="21" fillId="0" borderId="35" xfId="0" applyFont="1" applyBorder="1" applyAlignment="1">
      <alignment horizontal="left" vertical="center" wrapText="1"/>
    </xf>
    <xf numFmtId="168" fontId="30" fillId="3" borderId="3" xfId="0" applyNumberFormat="1" applyFont="1" applyFill="1" applyBorder="1" applyAlignment="1" applyProtection="1">
      <alignment horizontal="right" vertical="center" wrapText="1"/>
      <protection locked="0"/>
    </xf>
    <xf numFmtId="0" fontId="37" fillId="0" borderId="0" xfId="0" applyFont="1" applyAlignment="1">
      <alignment horizontal="left" vertical="center"/>
    </xf>
    <xf numFmtId="0" fontId="37" fillId="0" borderId="0" xfId="0" applyFont="1" applyAlignment="1">
      <alignment vertical="center"/>
    </xf>
    <xf numFmtId="164" fontId="40" fillId="0" borderId="4" xfId="0" applyNumberFormat="1" applyFont="1" applyBorder="1" applyAlignment="1">
      <alignment horizontal="center" vertical="center" wrapText="1"/>
    </xf>
    <xf numFmtId="164" fontId="40" fillId="0" borderId="16" xfId="0" applyNumberFormat="1" applyFont="1" applyBorder="1" applyAlignment="1">
      <alignment horizontal="center" vertical="center" wrapText="1"/>
    </xf>
    <xf numFmtId="0" fontId="23" fillId="0" borderId="9" xfId="0" applyFont="1" applyBorder="1" applyAlignment="1">
      <alignment vertical="center"/>
    </xf>
    <xf numFmtId="0" fontId="37" fillId="0" borderId="23" xfId="0" applyFont="1" applyBorder="1" applyAlignment="1">
      <alignment vertical="center"/>
    </xf>
    <xf numFmtId="0" fontId="23" fillId="0" borderId="23" xfId="0" applyFont="1" applyBorder="1" applyAlignment="1">
      <alignment horizontal="left" vertical="center"/>
    </xf>
    <xf numFmtId="0" fontId="36" fillId="0" borderId="8" xfId="0" applyFont="1" applyBorder="1" applyAlignment="1">
      <alignment horizontal="left" vertical="center"/>
    </xf>
    <xf numFmtId="8" fontId="19" fillId="0" borderId="0" xfId="0" applyNumberFormat="1" applyFont="1"/>
    <xf numFmtId="0" fontId="31" fillId="0" borderId="19" xfId="0" applyFont="1" applyBorder="1" applyAlignment="1">
      <alignment horizontal="left" vertical="center" wrapText="1"/>
    </xf>
    <xf numFmtId="0" fontId="31" fillId="0" borderId="21" xfId="0" applyFont="1" applyBorder="1" applyAlignment="1">
      <alignment horizontal="left" vertical="center" wrapText="1"/>
    </xf>
    <xf numFmtId="8" fontId="21" fillId="0" borderId="17" xfId="0" applyNumberFormat="1" applyFont="1" applyBorder="1" applyAlignment="1">
      <alignment horizontal="center" vertical="center" wrapText="1"/>
    </xf>
    <xf numFmtId="8" fontId="21" fillId="0" borderId="16" xfId="0" applyNumberFormat="1" applyFont="1" applyBorder="1" applyAlignment="1">
      <alignment vertical="center" wrapText="1"/>
    </xf>
    <xf numFmtId="0" fontId="31" fillId="0" borderId="36" xfId="0" applyFont="1" applyBorder="1" applyAlignment="1">
      <alignment horizontal="left" vertical="center" wrapText="1"/>
    </xf>
    <xf numFmtId="0" fontId="20" fillId="0" borderId="25" xfId="0" applyFont="1" applyBorder="1" applyAlignment="1">
      <alignment horizontal="center" vertical="center" wrapText="1"/>
    </xf>
    <xf numFmtId="8" fontId="21" fillId="0" borderId="25" xfId="0" applyNumberFormat="1" applyFont="1" applyBorder="1" applyAlignment="1">
      <alignment horizontal="center" vertical="center" wrapText="1"/>
    </xf>
    <xf numFmtId="165" fontId="21" fillId="3" borderId="26" xfId="0" applyNumberFormat="1" applyFont="1" applyFill="1" applyBorder="1" applyAlignment="1" applyProtection="1">
      <alignment vertical="center" wrapText="1"/>
      <protection locked="0"/>
    </xf>
    <xf numFmtId="8" fontId="21" fillId="0" borderId="27" xfId="0" applyNumberFormat="1" applyFont="1" applyBorder="1" applyAlignment="1">
      <alignment vertical="center" wrapText="1"/>
    </xf>
    <xf numFmtId="0" fontId="31" fillId="0" borderId="37" xfId="0" applyFont="1" applyBorder="1" applyAlignment="1">
      <alignment horizontal="left" vertical="center" wrapText="1"/>
    </xf>
    <xf numFmtId="0" fontId="20" fillId="0" borderId="38" xfId="0" applyFont="1" applyBorder="1" applyAlignment="1">
      <alignment horizontal="center" vertical="center" wrapText="1"/>
    </xf>
    <xf numFmtId="8" fontId="21" fillId="0" borderId="38" xfId="0" applyNumberFormat="1" applyFont="1" applyBorder="1" applyAlignment="1">
      <alignment horizontal="center" vertical="center" wrapText="1"/>
    </xf>
    <xf numFmtId="0" fontId="21" fillId="0" borderId="38" xfId="0" applyFont="1" applyBorder="1" applyAlignment="1">
      <alignment horizontal="left" vertical="center" wrapText="1"/>
    </xf>
    <xf numFmtId="0" fontId="31" fillId="0" borderId="1" xfId="0" applyFont="1" applyBorder="1" applyAlignment="1">
      <alignment horizontal="left" vertical="center" wrapText="1"/>
    </xf>
    <xf numFmtId="0" fontId="19" fillId="0" borderId="23" xfId="0" applyFont="1" applyBorder="1"/>
    <xf numFmtId="0" fontId="27" fillId="0" borderId="23" xfId="0" applyFont="1" applyBorder="1" applyAlignment="1">
      <alignment vertical="center" wrapText="1"/>
    </xf>
    <xf numFmtId="0" fontId="27" fillId="0" borderId="5" xfId="0" applyFont="1" applyBorder="1" applyAlignment="1">
      <alignment vertical="center" wrapText="1"/>
    </xf>
    <xf numFmtId="0" fontId="24" fillId="0" borderId="6" xfId="0" applyFont="1" applyBorder="1"/>
    <xf numFmtId="0" fontId="27" fillId="0" borderId="6" xfId="0" applyFont="1" applyBorder="1" applyAlignment="1">
      <alignment vertical="center" wrapText="1"/>
    </xf>
    <xf numFmtId="0" fontId="19" fillId="5" borderId="0" xfId="0" applyFont="1" applyFill="1"/>
    <xf numFmtId="0" fontId="27" fillId="2" borderId="0" xfId="0" applyFont="1" applyFill="1" applyAlignment="1">
      <alignment horizontal="left" vertical="center" wrapText="1"/>
    </xf>
    <xf numFmtId="0" fontId="27" fillId="2" borderId="0" xfId="0" applyFont="1" applyFill="1" applyAlignment="1">
      <alignment vertical="center" wrapText="1"/>
    </xf>
    <xf numFmtId="0" fontId="27" fillId="2" borderId="6" xfId="0" applyFont="1" applyFill="1" applyBorder="1" applyAlignment="1">
      <alignment vertical="center" wrapText="1"/>
    </xf>
    <xf numFmtId="0" fontId="20" fillId="0" borderId="51" xfId="0" applyFont="1" applyBorder="1" applyAlignment="1">
      <alignment horizontal="center" vertical="center" wrapText="1"/>
    </xf>
    <xf numFmtId="164" fontId="52" fillId="0" borderId="51" xfId="0" applyNumberFormat="1" applyFont="1" applyBorder="1" applyAlignment="1">
      <alignment horizontal="center" vertical="center" wrapText="1"/>
    </xf>
    <xf numFmtId="8" fontId="21" fillId="0" borderId="51" xfId="0" applyNumberFormat="1" applyFont="1" applyBorder="1" applyAlignment="1">
      <alignment horizontal="center" vertical="center" wrapText="1"/>
    </xf>
    <xf numFmtId="164" fontId="21" fillId="0" borderId="51" xfId="0" applyNumberFormat="1" applyFont="1" applyBorder="1" applyAlignment="1">
      <alignment horizontal="left" vertical="center" wrapText="1"/>
    </xf>
    <xf numFmtId="0" fontId="21" fillId="0" borderId="51" xfId="0" applyFont="1" applyBorder="1" applyAlignment="1">
      <alignment horizontal="left" vertical="center" wrapText="1"/>
    </xf>
    <xf numFmtId="0" fontId="21" fillId="0" borderId="51" xfId="0" applyFont="1" applyBorder="1" applyAlignment="1">
      <alignment horizontal="center" vertical="center" wrapText="1"/>
    </xf>
    <xf numFmtId="0" fontId="21" fillId="0" borderId="51" xfId="0" applyFont="1" applyBorder="1" applyAlignment="1">
      <alignment vertical="center" wrapText="1"/>
    </xf>
    <xf numFmtId="0" fontId="20" fillId="2" borderId="51" xfId="0" applyFont="1" applyFill="1" applyBorder="1" applyAlignment="1">
      <alignment horizontal="center" vertical="center" wrapText="1"/>
    </xf>
    <xf numFmtId="0" fontId="21" fillId="2" borderId="51" xfId="0" applyFont="1" applyFill="1" applyBorder="1" applyAlignment="1">
      <alignment horizontal="left" vertical="center" wrapText="1"/>
    </xf>
    <xf numFmtId="0" fontId="21" fillId="2" borderId="51" xfId="0" applyFont="1" applyFill="1" applyBorder="1" applyAlignment="1">
      <alignment horizontal="center" vertical="center" wrapText="1"/>
    </xf>
    <xf numFmtId="0" fontId="29" fillId="0" borderId="51" xfId="0" applyFont="1" applyBorder="1" applyAlignment="1">
      <alignment horizontal="left" vertical="center" wrapText="1"/>
    </xf>
    <xf numFmtId="0" fontId="21" fillId="5" borderId="51" xfId="0" applyFont="1" applyFill="1" applyBorder="1" applyAlignment="1">
      <alignment horizontal="left" vertical="center" wrapText="1"/>
    </xf>
    <xf numFmtId="0" fontId="22" fillId="0" borderId="51" xfId="0" applyFont="1" applyBorder="1" applyAlignment="1">
      <alignment vertical="center" wrapText="1"/>
    </xf>
    <xf numFmtId="0" fontId="34" fillId="0" borderId="51" xfId="0" applyFont="1" applyBorder="1" applyAlignment="1">
      <alignment horizontal="center" vertical="center" wrapText="1"/>
    </xf>
    <xf numFmtId="0" fontId="21" fillId="2" borderId="51" xfId="0" applyFont="1" applyFill="1" applyBorder="1" applyAlignment="1">
      <alignment vertical="center" wrapText="1"/>
    </xf>
    <xf numFmtId="0" fontId="29" fillId="2" borderId="51" xfId="0" applyFont="1" applyFill="1" applyBorder="1" applyAlignment="1">
      <alignment horizontal="left" vertical="center" wrapText="1"/>
    </xf>
    <xf numFmtId="0" fontId="4" fillId="2" borderId="55" xfId="0" applyFont="1" applyFill="1" applyBorder="1" applyAlignment="1">
      <alignment horizontal="left" vertical="center" wrapText="1"/>
    </xf>
    <xf numFmtId="169" fontId="31" fillId="2" borderId="55" xfId="0" applyNumberFormat="1" applyFont="1" applyFill="1" applyBorder="1" applyAlignment="1" applyProtection="1">
      <alignment vertical="center" wrapText="1"/>
      <protection locked="0"/>
    </xf>
    <xf numFmtId="0" fontId="3" fillId="2" borderId="55" xfId="0" applyFont="1" applyFill="1" applyBorder="1" applyAlignment="1">
      <alignment vertical="center" wrapText="1"/>
    </xf>
    <xf numFmtId="0" fontId="21" fillId="5" borderId="55" xfId="0" applyFont="1" applyFill="1" applyBorder="1" applyAlignment="1">
      <alignment horizontal="left" vertical="center" wrapText="1"/>
    </xf>
    <xf numFmtId="0" fontId="21" fillId="0" borderId="55" xfId="0" applyFont="1" applyBorder="1" applyAlignment="1">
      <alignment horizontal="left" vertical="center" wrapText="1"/>
    </xf>
    <xf numFmtId="0" fontId="31" fillId="2" borderId="55" xfId="0" applyFont="1" applyFill="1" applyBorder="1" applyAlignment="1">
      <alignment horizontal="left" vertical="center" wrapText="1"/>
    </xf>
    <xf numFmtId="0" fontId="3" fillId="2" borderId="55" xfId="0" applyFont="1" applyFill="1" applyBorder="1" applyAlignment="1">
      <alignment horizontal="left" vertical="center" wrapText="1"/>
    </xf>
    <xf numFmtId="166" fontId="21" fillId="2" borderId="56" xfId="0" applyNumberFormat="1" applyFont="1" applyFill="1" applyBorder="1" applyAlignment="1" applyProtection="1">
      <alignment vertical="center" wrapText="1"/>
      <protection locked="0"/>
    </xf>
    <xf numFmtId="170" fontId="21" fillId="2" borderId="56" xfId="0" applyNumberFormat="1" applyFont="1" applyFill="1" applyBorder="1" applyAlignment="1" applyProtection="1">
      <alignment horizontal="right" vertical="center" wrapText="1"/>
      <protection locked="0"/>
    </xf>
    <xf numFmtId="0" fontId="3" fillId="0" borderId="55" xfId="0" applyFont="1" applyBorder="1" applyAlignment="1">
      <alignment vertical="center" wrapText="1"/>
    </xf>
    <xf numFmtId="169" fontId="1" fillId="0" borderId="55" xfId="0" applyNumberFormat="1" applyFont="1" applyBorder="1" applyAlignment="1" applyProtection="1">
      <alignment vertical="center" wrapText="1"/>
      <protection locked="0"/>
    </xf>
    <xf numFmtId="0" fontId="21" fillId="2" borderId="55" xfId="0" applyFont="1" applyFill="1" applyBorder="1" applyAlignment="1">
      <alignment horizontal="left" vertical="center" wrapText="1"/>
    </xf>
    <xf numFmtId="0" fontId="3" fillId="5" borderId="55" xfId="0" applyFont="1" applyFill="1" applyBorder="1" applyAlignment="1">
      <alignment horizontal="left" vertical="center" wrapText="1"/>
    </xf>
    <xf numFmtId="0" fontId="21" fillId="5" borderId="54" xfId="0" applyFont="1" applyFill="1" applyBorder="1" applyAlignment="1">
      <alignment horizontal="left" vertical="center" wrapText="1"/>
    </xf>
    <xf numFmtId="8" fontId="21" fillId="5" borderId="51" xfId="0" applyNumberFormat="1" applyFont="1" applyFill="1" applyBorder="1" applyAlignment="1">
      <alignment horizontal="center" vertical="center" wrapText="1"/>
    </xf>
    <xf numFmtId="166" fontId="21" fillId="5" borderId="56" xfId="0" applyNumberFormat="1" applyFont="1" applyFill="1" applyBorder="1" applyAlignment="1" applyProtection="1">
      <alignment vertical="center" wrapText="1"/>
      <protection locked="0"/>
    </xf>
    <xf numFmtId="8" fontId="52" fillId="0" borderId="51" xfId="0" applyNumberFormat="1" applyFont="1" applyBorder="1" applyAlignment="1">
      <alignment horizontal="center" vertical="center" wrapText="1"/>
    </xf>
    <xf numFmtId="8" fontId="52" fillId="2" borderId="51" xfId="0" applyNumberFormat="1" applyFont="1" applyFill="1" applyBorder="1" applyAlignment="1">
      <alignment horizontal="center" vertical="center" wrapText="1"/>
    </xf>
    <xf numFmtId="164" fontId="52" fillId="2" borderId="51" xfId="0" applyNumberFormat="1" applyFont="1" applyFill="1" applyBorder="1" applyAlignment="1">
      <alignment horizontal="center" vertical="center" wrapText="1"/>
    </xf>
    <xf numFmtId="0" fontId="20" fillId="5" borderId="51" xfId="0" applyFont="1" applyFill="1" applyBorder="1" applyAlignment="1">
      <alignment horizontal="center" vertical="center" wrapText="1"/>
    </xf>
    <xf numFmtId="172" fontId="21" fillId="0" borderId="51" xfId="0" applyNumberFormat="1" applyFont="1" applyBorder="1" applyAlignment="1">
      <alignment horizontal="left" vertical="center" wrapText="1"/>
    </xf>
    <xf numFmtId="0" fontId="21" fillId="0" borderId="55" xfId="0" applyFont="1" applyBorder="1" applyAlignment="1">
      <alignment vertical="center" wrapText="1"/>
    </xf>
    <xf numFmtId="0" fontId="31" fillId="2" borderId="55" xfId="0" applyFont="1" applyFill="1" applyBorder="1" applyAlignment="1">
      <alignment vertical="center" wrapText="1"/>
    </xf>
    <xf numFmtId="0" fontId="1" fillId="2" borderId="55" xfId="0" applyFont="1" applyFill="1" applyBorder="1" applyAlignment="1">
      <alignment vertical="center" wrapText="1"/>
    </xf>
    <xf numFmtId="169" fontId="1" fillId="2" borderId="55" xfId="0" applyNumberFormat="1" applyFont="1" applyFill="1" applyBorder="1" applyAlignment="1" applyProtection="1">
      <alignment vertical="center" wrapText="1"/>
      <protection locked="0"/>
    </xf>
    <xf numFmtId="169" fontId="3" fillId="2" borderId="55" xfId="0" applyNumberFormat="1" applyFont="1" applyFill="1" applyBorder="1" applyAlignment="1" applyProtection="1">
      <alignment vertical="center" wrapText="1"/>
      <protection locked="0"/>
    </xf>
    <xf numFmtId="169" fontId="3" fillId="5" borderId="55" xfId="0" applyNumberFormat="1" applyFont="1" applyFill="1" applyBorder="1" applyAlignment="1" applyProtection="1">
      <alignment vertical="center" wrapText="1"/>
      <protection locked="0"/>
    </xf>
    <xf numFmtId="169" fontId="22" fillId="5" borderId="55" xfId="0" applyNumberFormat="1" applyFont="1" applyFill="1" applyBorder="1" applyAlignment="1" applyProtection="1">
      <alignment vertical="center" wrapText="1"/>
      <protection locked="0"/>
    </xf>
    <xf numFmtId="169" fontId="34" fillId="5" borderId="55" xfId="0" applyNumberFormat="1" applyFont="1" applyFill="1" applyBorder="1" applyAlignment="1" applyProtection="1">
      <alignment vertical="center" wrapText="1"/>
      <protection locked="0"/>
    </xf>
    <xf numFmtId="169" fontId="1" fillId="5" borderId="55" xfId="0" applyNumberFormat="1" applyFont="1" applyFill="1" applyBorder="1" applyAlignment="1" applyProtection="1">
      <alignment vertical="center" wrapText="1"/>
      <protection locked="0"/>
    </xf>
    <xf numFmtId="169" fontId="31" fillId="5" borderId="55" xfId="0" applyNumberFormat="1" applyFont="1" applyFill="1" applyBorder="1" applyAlignment="1" applyProtection="1">
      <alignment vertical="center" wrapText="1"/>
      <protection locked="0"/>
    </xf>
    <xf numFmtId="169" fontId="3" fillId="5" borderId="52" xfId="0" applyNumberFormat="1" applyFont="1" applyFill="1" applyBorder="1" applyAlignment="1" applyProtection="1">
      <alignment vertical="center" wrapText="1"/>
      <protection locked="0"/>
    </xf>
    <xf numFmtId="0" fontId="21" fillId="5" borderId="51" xfId="0" applyFont="1" applyFill="1" applyBorder="1" applyAlignment="1">
      <alignment vertical="center" wrapText="1"/>
    </xf>
    <xf numFmtId="164" fontId="52" fillId="5" borderId="51" xfId="0" applyNumberFormat="1" applyFont="1" applyFill="1" applyBorder="1" applyAlignment="1">
      <alignment horizontal="center" vertical="center" wrapText="1"/>
    </xf>
    <xf numFmtId="165" fontId="21" fillId="2" borderId="56" xfId="0" applyNumberFormat="1" applyFont="1" applyFill="1" applyBorder="1" applyAlignment="1" applyProtection="1">
      <alignment vertical="center" wrapText="1"/>
      <protection locked="0"/>
    </xf>
    <xf numFmtId="0" fontId="1" fillId="2" borderId="55" xfId="0" applyFont="1" applyFill="1" applyBorder="1" applyAlignment="1">
      <alignment horizontal="left" vertical="center" wrapText="1"/>
    </xf>
    <xf numFmtId="0" fontId="34" fillId="2" borderId="55" xfId="0" applyFont="1" applyFill="1" applyBorder="1" applyAlignment="1">
      <alignment horizontal="left" vertical="center" wrapText="1"/>
    </xf>
    <xf numFmtId="0" fontId="31" fillId="5" borderId="55" xfId="0" applyFont="1" applyFill="1" applyBorder="1" applyAlignment="1">
      <alignment horizontal="left" vertical="center" wrapText="1"/>
    </xf>
    <xf numFmtId="170" fontId="21" fillId="5" borderId="56" xfId="0" applyNumberFormat="1" applyFont="1" applyFill="1" applyBorder="1" applyAlignment="1" applyProtection="1">
      <alignment horizontal="right" vertical="center" wrapText="1"/>
      <protection locked="0"/>
    </xf>
    <xf numFmtId="8" fontId="52" fillId="5" borderId="51" xfId="0" applyNumberFormat="1" applyFont="1" applyFill="1" applyBorder="1" applyAlignment="1">
      <alignment horizontal="center" vertical="center" wrapText="1"/>
    </xf>
    <xf numFmtId="0" fontId="21" fillId="5" borderId="54" xfId="0" applyFont="1" applyFill="1" applyBorder="1" applyAlignment="1">
      <alignment vertical="center" wrapText="1"/>
    </xf>
    <xf numFmtId="164" fontId="52" fillId="5" borderId="54" xfId="0" applyNumberFormat="1" applyFont="1" applyFill="1" applyBorder="1" applyAlignment="1">
      <alignment horizontal="center" vertical="center" wrapText="1"/>
    </xf>
    <xf numFmtId="170" fontId="21" fillId="5" borderId="53" xfId="0" applyNumberFormat="1" applyFont="1" applyFill="1" applyBorder="1" applyAlignment="1" applyProtection="1">
      <alignment horizontal="right" vertical="center" wrapText="1"/>
      <protection locked="0"/>
    </xf>
    <xf numFmtId="0" fontId="27" fillId="0" borderId="0" xfId="0" applyFont="1" applyAlignment="1">
      <alignment horizontal="center" vertical="center" wrapText="1"/>
    </xf>
    <xf numFmtId="0" fontId="23" fillId="0" borderId="23" xfId="0" applyFont="1" applyBorder="1" applyAlignment="1">
      <alignment vertical="center"/>
    </xf>
    <xf numFmtId="0" fontId="39" fillId="0" borderId="23" xfId="0" applyFont="1" applyBorder="1" applyAlignment="1">
      <alignment vertical="center" wrapText="1"/>
    </xf>
    <xf numFmtId="0" fontId="25" fillId="0" borderId="0" xfId="0" applyFont="1" applyAlignment="1">
      <alignment vertical="center"/>
    </xf>
    <xf numFmtId="0" fontId="25" fillId="0" borderId="0" xfId="0" applyFont="1"/>
    <xf numFmtId="0" fontId="41" fillId="0" borderId="0" xfId="0" applyFont="1" applyAlignment="1">
      <alignment horizontal="left" vertical="center" wrapText="1"/>
    </xf>
    <xf numFmtId="0" fontId="41" fillId="2" borderId="22" xfId="0" applyFont="1" applyFill="1" applyBorder="1" applyAlignment="1">
      <alignment horizontal="left" vertical="center" wrapText="1"/>
    </xf>
    <xf numFmtId="0" fontId="27" fillId="2" borderId="22" xfId="0" applyFont="1" applyFill="1" applyBorder="1" applyAlignment="1">
      <alignment vertical="center" wrapText="1"/>
    </xf>
    <xf numFmtId="169" fontId="56" fillId="5" borderId="55" xfId="0" applyNumberFormat="1" applyFont="1" applyFill="1" applyBorder="1" applyAlignment="1" applyProtection="1">
      <alignment vertical="center" wrapText="1"/>
      <protection locked="0"/>
    </xf>
    <xf numFmtId="8" fontId="21" fillId="0" borderId="54" xfId="0" applyNumberFormat="1" applyFont="1" applyBorder="1" applyAlignment="1">
      <alignment horizontal="center" vertical="center" wrapText="1"/>
    </xf>
    <xf numFmtId="8" fontId="21" fillId="0" borderId="60" xfId="0" applyNumberFormat="1" applyFont="1" applyBorder="1" applyAlignment="1">
      <alignment horizontal="center" vertical="center" wrapText="1"/>
    </xf>
    <xf numFmtId="0" fontId="20" fillId="6" borderId="51" xfId="0" applyFont="1" applyFill="1" applyBorder="1" applyAlignment="1">
      <alignment horizontal="center" vertical="center" wrapText="1"/>
    </xf>
    <xf numFmtId="8" fontId="52" fillId="6" borderId="51" xfId="0" applyNumberFormat="1" applyFont="1" applyFill="1" applyBorder="1" applyAlignment="1">
      <alignment horizontal="center" vertical="center" wrapText="1"/>
    </xf>
    <xf numFmtId="0" fontId="21" fillId="6" borderId="51" xfId="0" applyFont="1" applyFill="1" applyBorder="1" applyAlignment="1">
      <alignment horizontal="left" vertical="center" wrapText="1"/>
    </xf>
    <xf numFmtId="164" fontId="52" fillId="0" borderId="51" xfId="0" applyNumberFormat="1" applyFont="1" applyBorder="1" applyAlignment="1">
      <alignment horizontal="center" vertical="center"/>
    </xf>
    <xf numFmtId="171" fontId="21" fillId="0" borderId="51" xfId="0" applyNumberFormat="1" applyFont="1" applyBorder="1" applyAlignment="1">
      <alignment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52" fillId="0" borderId="62" xfId="0" applyFont="1" applyBorder="1" applyAlignment="1">
      <alignment horizontal="center" vertical="center" wrapText="1"/>
    </xf>
    <xf numFmtId="0" fontId="31" fillId="2" borderId="63" xfId="0" applyFont="1" applyFill="1" applyBorder="1" applyAlignment="1">
      <alignment horizontal="center" vertical="center" wrapText="1"/>
    </xf>
    <xf numFmtId="0" fontId="21" fillId="2" borderId="23" xfId="0" applyFont="1" applyFill="1" applyBorder="1" applyAlignment="1">
      <alignment vertical="center" wrapText="1"/>
    </xf>
    <xf numFmtId="0" fontId="3" fillId="2" borderId="65" xfId="0" applyFont="1" applyFill="1" applyBorder="1" applyAlignment="1">
      <alignment horizontal="left" vertical="center" wrapText="1"/>
    </xf>
    <xf numFmtId="0" fontId="20" fillId="0" borderId="60" xfId="0" applyFont="1" applyBorder="1" applyAlignment="1">
      <alignment horizontal="center" vertical="center" wrapText="1"/>
    </xf>
    <xf numFmtId="8" fontId="52" fillId="0" borderId="60" xfId="0" applyNumberFormat="1" applyFont="1" applyBorder="1" applyAlignment="1">
      <alignment horizontal="center" vertical="center" wrapText="1"/>
    </xf>
    <xf numFmtId="0" fontId="29" fillId="0" borderId="60" xfId="0" applyFont="1" applyBorder="1" applyAlignment="1">
      <alignment horizontal="left" vertical="center" wrapText="1"/>
    </xf>
    <xf numFmtId="165" fontId="21" fillId="2" borderId="66" xfId="0" applyNumberFormat="1" applyFont="1" applyFill="1" applyBorder="1" applyAlignment="1" applyProtection="1">
      <alignment vertical="center" wrapText="1"/>
      <protection locked="0"/>
    </xf>
    <xf numFmtId="0" fontId="21" fillId="2" borderId="55" xfId="0" applyFont="1" applyFill="1" applyBorder="1" applyAlignment="1">
      <alignment vertical="center" wrapText="1"/>
    </xf>
    <xf numFmtId="169" fontId="21" fillId="2" borderId="55" xfId="0" applyNumberFormat="1" applyFont="1" applyFill="1" applyBorder="1" applyAlignment="1" applyProtection="1">
      <alignment vertical="center" wrapText="1"/>
      <protection locked="0"/>
    </xf>
    <xf numFmtId="0" fontId="34" fillId="2" borderId="55" xfId="0" applyFont="1" applyFill="1" applyBorder="1" applyAlignment="1">
      <alignment vertical="center" wrapText="1"/>
    </xf>
    <xf numFmtId="0" fontId="34" fillId="0" borderId="55" xfId="0" applyFont="1" applyBorder="1" applyAlignment="1">
      <alignment horizontal="left" vertical="center" wrapText="1"/>
    </xf>
    <xf numFmtId="0" fontId="31" fillId="0" borderId="55" xfId="0" applyFont="1" applyBorder="1" applyAlignment="1">
      <alignment vertical="center" wrapText="1"/>
    </xf>
    <xf numFmtId="0" fontId="3" fillId="0" borderId="55" xfId="0" applyFont="1" applyBorder="1" applyAlignment="1">
      <alignment horizontal="left" vertical="center" wrapText="1"/>
    </xf>
    <xf numFmtId="170" fontId="21" fillId="0" borderId="56" xfId="0" applyNumberFormat="1" applyFont="1" applyBorder="1" applyAlignment="1" applyProtection="1">
      <alignment horizontal="right" vertical="center" wrapText="1"/>
      <protection locked="0"/>
    </xf>
    <xf numFmtId="169" fontId="22" fillId="2" borderId="55" xfId="0" applyNumberFormat="1" applyFont="1" applyFill="1" applyBorder="1" applyAlignment="1" applyProtection="1">
      <alignment vertical="center" wrapText="1"/>
      <protection locked="0"/>
    </xf>
    <xf numFmtId="169" fontId="57" fillId="2" borderId="55" xfId="0" applyNumberFormat="1" applyFont="1" applyFill="1" applyBorder="1" applyAlignment="1" applyProtection="1">
      <alignment vertical="center" wrapText="1"/>
      <protection locked="0"/>
    </xf>
    <xf numFmtId="169" fontId="55" fillId="2" borderId="55" xfId="0" applyNumberFormat="1" applyFont="1" applyFill="1" applyBorder="1" applyAlignment="1" applyProtection="1">
      <alignment vertical="center" wrapText="1"/>
      <protection locked="0"/>
    </xf>
    <xf numFmtId="169" fontId="21" fillId="0" borderId="55" xfId="0" applyNumberFormat="1" applyFont="1" applyBorder="1" applyAlignment="1" applyProtection="1">
      <alignment vertical="center" wrapText="1"/>
      <protection locked="0"/>
    </xf>
    <xf numFmtId="169" fontId="3" fillId="0" borderId="55" xfId="0" applyNumberFormat="1" applyFont="1" applyBorder="1" applyAlignment="1" applyProtection="1">
      <alignment vertical="center" wrapText="1"/>
      <protection locked="0"/>
    </xf>
    <xf numFmtId="0" fontId="22" fillId="2" borderId="55" xfId="0" applyFont="1" applyFill="1" applyBorder="1" applyAlignment="1">
      <alignment horizontal="left" vertical="center" wrapText="1"/>
    </xf>
    <xf numFmtId="0" fontId="22" fillId="5" borderId="55" xfId="0" applyFont="1" applyFill="1" applyBorder="1" applyAlignment="1">
      <alignment horizontal="left" vertical="center" wrapText="1"/>
    </xf>
    <xf numFmtId="0" fontId="59" fillId="0" borderId="0" xfId="2" applyBorder="1" applyAlignment="1">
      <alignment horizontal="left" vertical="center"/>
    </xf>
    <xf numFmtId="0" fontId="36" fillId="0" borderId="23" xfId="0" applyFont="1" applyBorder="1" applyAlignment="1">
      <alignment vertical="center"/>
    </xf>
    <xf numFmtId="0" fontId="37" fillId="0" borderId="22" xfId="0" applyFont="1" applyBorder="1" applyAlignment="1">
      <alignment vertical="center"/>
    </xf>
    <xf numFmtId="0" fontId="60" fillId="0" borderId="23" xfId="0" applyFont="1" applyBorder="1" applyAlignment="1">
      <alignment horizontal="left" vertical="center"/>
    </xf>
    <xf numFmtId="0" fontId="60" fillId="0" borderId="5" xfId="0" applyFont="1" applyBorder="1" applyAlignment="1">
      <alignment horizontal="left" vertical="center"/>
    </xf>
    <xf numFmtId="0" fontId="60" fillId="0" borderId="6" xfId="0" applyFont="1" applyBorder="1" applyAlignment="1">
      <alignment horizontal="left" vertical="center"/>
    </xf>
    <xf numFmtId="0" fontId="36" fillId="0" borderId="6" xfId="0" applyFont="1" applyBorder="1" applyAlignment="1">
      <alignment horizontal="left" vertical="center"/>
    </xf>
    <xf numFmtId="0" fontId="36" fillId="0" borderId="68" xfId="0" applyFont="1" applyBorder="1" applyAlignment="1">
      <alignment vertical="center"/>
    </xf>
    <xf numFmtId="0" fontId="36" fillId="0" borderId="9" xfId="0" applyFont="1" applyBorder="1" applyAlignment="1">
      <alignment vertical="center"/>
    </xf>
    <xf numFmtId="0" fontId="19" fillId="0" borderId="67" xfId="0" applyFont="1" applyBorder="1"/>
    <xf numFmtId="0" fontId="37" fillId="0" borderId="68" xfId="0" applyFont="1" applyBorder="1" applyAlignment="1">
      <alignment vertical="center"/>
    </xf>
    <xf numFmtId="0" fontId="38" fillId="0" borderId="71" xfId="0" applyFont="1" applyBorder="1" applyAlignment="1">
      <alignment horizontal="center" vertical="center" wrapText="1"/>
    </xf>
    <xf numFmtId="0" fontId="38" fillId="0" borderId="72" xfId="0" applyFont="1" applyBorder="1" applyAlignment="1">
      <alignment horizontal="center" vertical="center" wrapText="1"/>
    </xf>
    <xf numFmtId="0" fontId="23" fillId="2" borderId="74" xfId="0" applyFont="1" applyFill="1" applyBorder="1" applyAlignment="1">
      <alignment vertical="center"/>
    </xf>
    <xf numFmtId="0" fontId="23" fillId="2" borderId="74" xfId="0" applyFont="1" applyFill="1" applyBorder="1" applyAlignment="1">
      <alignment horizontal="left" vertical="center"/>
    </xf>
    <xf numFmtId="0" fontId="38" fillId="2" borderId="75" xfId="0" applyFont="1" applyFill="1" applyBorder="1" applyAlignment="1">
      <alignment horizontal="center" vertical="center" wrapText="1"/>
    </xf>
    <xf numFmtId="0" fontId="37" fillId="0" borderId="39" xfId="0" applyFont="1" applyBorder="1" applyAlignment="1">
      <alignment wrapText="1"/>
    </xf>
    <xf numFmtId="0" fontId="19" fillId="0" borderId="74" xfId="0" applyFont="1" applyBorder="1"/>
    <xf numFmtId="0" fontId="37" fillId="0" borderId="40" xfId="0" applyFont="1" applyBorder="1" applyAlignment="1">
      <alignment wrapText="1"/>
    </xf>
    <xf numFmtId="0" fontId="19" fillId="0" borderId="76" xfId="0" applyFont="1" applyBorder="1"/>
    <xf numFmtId="0" fontId="37" fillId="0" borderId="15" xfId="0" applyFont="1" applyBorder="1" applyAlignment="1">
      <alignment wrapText="1"/>
    </xf>
    <xf numFmtId="169" fontId="3" fillId="5" borderId="0" xfId="0" applyNumberFormat="1" applyFont="1" applyFill="1" applyAlignment="1" applyProtection="1">
      <alignment vertical="center" wrapText="1"/>
      <protection locked="0"/>
    </xf>
    <xf numFmtId="0" fontId="21" fillId="5" borderId="0" xfId="0" applyFont="1" applyFill="1" applyAlignment="1">
      <alignment vertical="center" wrapText="1"/>
    </xf>
    <xf numFmtId="164" fontId="52" fillId="5" borderId="0" xfId="0" applyNumberFormat="1" applyFont="1" applyFill="1" applyAlignment="1">
      <alignment horizontal="center" vertical="center" wrapText="1"/>
    </xf>
    <xf numFmtId="8" fontId="21" fillId="0" borderId="0" xfId="0" applyNumberFormat="1" applyFont="1" applyAlignment="1">
      <alignment horizontal="center" vertical="center" wrapText="1"/>
    </xf>
    <xf numFmtId="0" fontId="21" fillId="5" borderId="0" xfId="0" applyFont="1" applyFill="1" applyAlignment="1">
      <alignment horizontal="center" vertical="center" wrapText="1"/>
    </xf>
    <xf numFmtId="170" fontId="21" fillId="5" borderId="0" xfId="0" applyNumberFormat="1" applyFont="1" applyFill="1" applyAlignment="1" applyProtection="1">
      <alignment horizontal="right" vertical="center" wrapText="1"/>
      <protection locked="0"/>
    </xf>
    <xf numFmtId="0" fontId="1" fillId="0" borderId="55" xfId="0" applyFont="1" applyBorder="1" applyAlignment="1">
      <alignment horizontal="left" vertical="center" wrapText="1"/>
    </xf>
    <xf numFmtId="165" fontId="21" fillId="0" borderId="56" xfId="0" applyNumberFormat="1" applyFont="1" applyBorder="1" applyAlignment="1" applyProtection="1">
      <alignment vertical="center" wrapText="1"/>
      <protection locked="0"/>
    </xf>
    <xf numFmtId="0" fontId="36" fillId="0" borderId="0" xfId="0" applyFont="1" applyAlignment="1">
      <alignment vertical="center"/>
    </xf>
    <xf numFmtId="0" fontId="19" fillId="0" borderId="2" xfId="0" applyFont="1" applyBorder="1"/>
    <xf numFmtId="0" fontId="60"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right" vertical="center"/>
    </xf>
    <xf numFmtId="0" fontId="23" fillId="0" borderId="0" xfId="0" applyFont="1" applyAlignment="1">
      <alignment horizontal="right" vertical="center"/>
    </xf>
    <xf numFmtId="0" fontId="38" fillId="0" borderId="72" xfId="0" applyFont="1" applyBorder="1" applyAlignment="1">
      <alignment horizontal="right" vertical="center" wrapText="1"/>
    </xf>
    <xf numFmtId="0" fontId="31" fillId="0" borderId="62" xfId="0" applyFont="1" applyBorder="1" applyAlignment="1">
      <alignment horizontal="right" vertical="center" wrapText="1"/>
    </xf>
    <xf numFmtId="0" fontId="21" fillId="0" borderId="51" xfId="0" applyFont="1" applyBorder="1" applyAlignment="1">
      <alignment horizontal="right" vertical="center" wrapText="1"/>
    </xf>
    <xf numFmtId="0" fontId="21" fillId="2" borderId="51" xfId="0" applyFont="1" applyFill="1" applyBorder="1" applyAlignment="1">
      <alignment horizontal="right" vertical="center" wrapText="1"/>
    </xf>
    <xf numFmtId="0" fontId="29" fillId="0" borderId="51" xfId="0" applyFont="1" applyBorder="1" applyAlignment="1">
      <alignment horizontal="right" vertical="center" wrapText="1"/>
    </xf>
    <xf numFmtId="0" fontId="21" fillId="5" borderId="51" xfId="0" applyFont="1" applyFill="1" applyBorder="1" applyAlignment="1">
      <alignment horizontal="right" vertical="center" wrapText="1"/>
    </xf>
    <xf numFmtId="164" fontId="21" fillId="0" borderId="51" xfId="0" applyNumberFormat="1" applyFont="1" applyBorder="1" applyAlignment="1">
      <alignment horizontal="right" vertical="center" wrapText="1"/>
    </xf>
    <xf numFmtId="170" fontId="21" fillId="0" borderId="51" xfId="0" applyNumberFormat="1" applyFont="1" applyBorder="1" applyAlignment="1">
      <alignment horizontal="right" vertical="center" wrapText="1"/>
    </xf>
    <xf numFmtId="0" fontId="29" fillId="2" borderId="51" xfId="0" applyFont="1" applyFill="1" applyBorder="1" applyAlignment="1">
      <alignment horizontal="right" vertical="center" wrapText="1"/>
    </xf>
    <xf numFmtId="0" fontId="21" fillId="5" borderId="0" xfId="0" applyFont="1" applyFill="1" applyAlignment="1">
      <alignment horizontal="right" vertical="center" wrapText="1"/>
    </xf>
    <xf numFmtId="0" fontId="27" fillId="0" borderId="0" xfId="0" quotePrefix="1" applyFont="1" applyAlignment="1">
      <alignment horizontal="right" vertical="center"/>
    </xf>
    <xf numFmtId="0" fontId="27" fillId="0" borderId="0" xfId="0" applyFont="1" applyAlignment="1">
      <alignment horizontal="right" vertical="center"/>
    </xf>
    <xf numFmtId="0" fontId="19" fillId="0" borderId="0" xfId="0" applyFont="1" applyAlignment="1">
      <alignment horizontal="right"/>
    </xf>
    <xf numFmtId="0" fontId="37" fillId="0" borderId="39" xfId="0" applyFont="1" applyBorder="1" applyAlignment="1">
      <alignment horizontal="right" wrapText="1"/>
    </xf>
    <xf numFmtId="0" fontId="31" fillId="0" borderId="55" xfId="0" applyFont="1" applyBorder="1" applyAlignment="1">
      <alignment horizontal="left" vertical="center" wrapText="1"/>
    </xf>
    <xf numFmtId="0" fontId="21" fillId="0" borderId="51" xfId="0" applyFont="1" applyBorder="1" applyAlignment="1">
      <alignment horizontal="center" vertical="center" wrapText="1"/>
    </xf>
    <xf numFmtId="0" fontId="21" fillId="5" borderId="51"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30" fillId="0" borderId="51" xfId="0" applyFont="1" applyBorder="1" applyAlignment="1">
      <alignment horizontal="center" vertical="center" wrapText="1"/>
    </xf>
    <xf numFmtId="0" fontId="21" fillId="0" borderId="51" xfId="0" applyFont="1" applyBorder="1" applyAlignment="1">
      <alignment horizontal="right" vertical="center" wrapText="1"/>
    </xf>
    <xf numFmtId="0" fontId="37" fillId="0" borderId="68" xfId="0" applyFont="1" applyBorder="1" applyAlignment="1">
      <alignment horizontal="right" vertical="center"/>
    </xf>
    <xf numFmtId="0" fontId="37" fillId="0" borderId="68" xfId="0" applyFont="1" applyBorder="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21" fillId="0" borderId="60" xfId="0" applyFont="1" applyBorder="1" applyAlignment="1">
      <alignment horizontal="center" vertical="center" wrapText="1"/>
    </xf>
    <xf numFmtId="0" fontId="31" fillId="0" borderId="62" xfId="0" applyFont="1" applyBorder="1" applyAlignment="1">
      <alignment horizontal="center" vertical="center" wrapText="1"/>
    </xf>
    <xf numFmtId="0" fontId="44" fillId="0" borderId="23" xfId="0" applyFont="1" applyBorder="1" applyAlignment="1">
      <alignment horizontal="center" vertical="center"/>
    </xf>
    <xf numFmtId="0" fontId="44" fillId="0" borderId="0" xfId="0" applyFont="1" applyAlignment="1">
      <alignment horizontal="center" vertical="center"/>
    </xf>
    <xf numFmtId="0" fontId="44" fillId="0" borderId="0" xfId="0" applyFont="1" applyAlignment="1">
      <alignment horizontal="right" vertical="center"/>
    </xf>
    <xf numFmtId="0" fontId="44" fillId="5" borderId="74" xfId="0" applyFont="1" applyFill="1" applyBorder="1" applyAlignment="1">
      <alignment horizontal="center" vertical="center"/>
    </xf>
    <xf numFmtId="0" fontId="54" fillId="2" borderId="73" xfId="0" applyFont="1" applyFill="1" applyBorder="1" applyAlignment="1">
      <alignment horizontal="center" vertical="top"/>
    </xf>
    <xf numFmtId="0" fontId="54" fillId="2" borderId="74" xfId="0" applyFont="1" applyFill="1" applyBorder="1" applyAlignment="1">
      <alignment horizontal="center" vertical="top"/>
    </xf>
    <xf numFmtId="0" fontId="38" fillId="0" borderId="23"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right" vertical="center" wrapText="1"/>
    </xf>
    <xf numFmtId="0" fontId="38" fillId="5" borderId="74" xfId="0" applyFont="1" applyFill="1" applyBorder="1" applyAlignment="1">
      <alignment horizontal="center" vertical="center" wrapText="1"/>
    </xf>
    <xf numFmtId="0" fontId="43" fillId="0" borderId="23" xfId="0" applyFont="1" applyBorder="1" applyAlignment="1">
      <alignment horizontal="center" vertical="center"/>
    </xf>
    <xf numFmtId="0" fontId="43" fillId="0" borderId="0" xfId="0" applyFont="1" applyAlignment="1">
      <alignment horizontal="center" vertical="center"/>
    </xf>
    <xf numFmtId="0" fontId="43" fillId="0" borderId="0" xfId="0" applyFont="1" applyAlignment="1">
      <alignment horizontal="right" vertical="center"/>
    </xf>
    <xf numFmtId="0" fontId="43" fillId="5" borderId="74" xfId="0" applyFont="1" applyFill="1" applyBorder="1" applyAlignment="1">
      <alignment horizontal="center" vertical="center"/>
    </xf>
    <xf numFmtId="0" fontId="58" fillId="0" borderId="51" xfId="0" applyFont="1" applyBorder="1" applyAlignment="1">
      <alignment horizontal="center" vertical="center" wrapText="1"/>
    </xf>
    <xf numFmtId="0" fontId="30" fillId="5" borderId="51" xfId="0" applyFont="1" applyFill="1" applyBorder="1" applyAlignment="1">
      <alignment horizontal="center" vertical="center" wrapText="1"/>
    </xf>
    <xf numFmtId="0" fontId="47" fillId="0" borderId="76" xfId="0" applyFont="1" applyBorder="1" applyAlignment="1">
      <alignment horizontal="center" vertical="center" wrapText="1"/>
    </xf>
    <xf numFmtId="0" fontId="47" fillId="0" borderId="0" xfId="0" applyFont="1" applyAlignment="1">
      <alignment horizontal="center" vertical="center" wrapText="1"/>
    </xf>
    <xf numFmtId="0" fontId="47" fillId="0" borderId="0" xfId="0" applyFont="1" applyAlignment="1">
      <alignment horizontal="right" vertical="center" wrapText="1"/>
    </xf>
    <xf numFmtId="0" fontId="47" fillId="5" borderId="74" xfId="0" applyFont="1" applyFill="1" applyBorder="1" applyAlignment="1">
      <alignment horizontal="center" vertical="center" wrapText="1"/>
    </xf>
    <xf numFmtId="0" fontId="7" fillId="0" borderId="5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38" fillId="4" borderId="0" xfId="0" applyFont="1" applyFill="1" applyAlignment="1">
      <alignment horizontal="center" textRotation="90" wrapText="1"/>
    </xf>
    <xf numFmtId="164" fontId="21" fillId="5" borderId="57" xfId="0" applyNumberFormat="1" applyFont="1" applyFill="1" applyBorder="1" applyAlignment="1">
      <alignment horizontal="center" vertical="center" wrapText="1"/>
    </xf>
    <xf numFmtId="164" fontId="21" fillId="5" borderId="58" xfId="0" applyNumberFormat="1" applyFont="1" applyFill="1" applyBorder="1" applyAlignment="1">
      <alignment horizontal="center" vertical="center" wrapText="1"/>
    </xf>
    <xf numFmtId="0" fontId="37" fillId="0" borderId="23" xfId="0" applyFont="1" applyBorder="1" applyAlignment="1">
      <alignment horizontal="right" vertical="center"/>
    </xf>
    <xf numFmtId="0" fontId="37" fillId="0" borderId="22" xfId="0" applyFont="1" applyBorder="1" applyAlignment="1">
      <alignment horizontal="center" vertical="center"/>
    </xf>
    <xf numFmtId="0" fontId="37" fillId="0" borderId="5" xfId="0" applyFont="1" applyBorder="1" applyAlignment="1">
      <alignment horizontal="right"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164" fontId="21" fillId="5" borderId="64" xfId="0" applyNumberFormat="1" applyFont="1" applyFill="1" applyBorder="1" applyAlignment="1">
      <alignment horizontal="center" vertical="center" wrapText="1"/>
    </xf>
    <xf numFmtId="0" fontId="21" fillId="5" borderId="54" xfId="0" applyFont="1" applyFill="1" applyBorder="1" applyAlignment="1">
      <alignment horizontal="center" vertical="center" wrapText="1"/>
    </xf>
    <xf numFmtId="0" fontId="23" fillId="0" borderId="8" xfId="0" quotePrefix="1" applyFont="1" applyBorder="1" applyAlignment="1">
      <alignment horizontal="right" vertical="center" wrapText="1"/>
    </xf>
    <xf numFmtId="0" fontId="23" fillId="0" borderId="9" xfId="0" quotePrefix="1" applyFont="1" applyBorder="1" applyAlignment="1">
      <alignment horizontal="center" vertical="center" wrapText="1"/>
    </xf>
    <xf numFmtId="0" fontId="23" fillId="0" borderId="2" xfId="0" quotePrefix="1" applyFont="1" applyBorder="1" applyAlignment="1">
      <alignment horizontal="center" vertical="center" wrapText="1"/>
    </xf>
    <xf numFmtId="0" fontId="23" fillId="0" borderId="5" xfId="0" quotePrefix="1" applyFont="1" applyBorder="1" applyAlignment="1">
      <alignment horizontal="right" vertical="center" wrapText="1"/>
    </xf>
    <xf numFmtId="0" fontId="23" fillId="0" borderId="6" xfId="0" quotePrefix="1" applyFont="1" applyBorder="1" applyAlignment="1">
      <alignment horizontal="center" vertical="center" wrapText="1"/>
    </xf>
    <xf numFmtId="0" fontId="23" fillId="0" borderId="7" xfId="0" quotePrefix="1" applyFont="1" applyBorder="1" applyAlignment="1">
      <alignment horizontal="center" vertical="center" wrapText="1"/>
    </xf>
    <xf numFmtId="0" fontId="48" fillId="0" borderId="76" xfId="0" applyFont="1" applyBorder="1" applyAlignment="1">
      <alignment horizontal="center" wrapText="1"/>
    </xf>
    <xf numFmtId="0" fontId="48" fillId="0" borderId="0" xfId="0" applyFont="1" applyAlignment="1">
      <alignment horizontal="center" wrapText="1"/>
    </xf>
    <xf numFmtId="0" fontId="48" fillId="0" borderId="0" xfId="0" applyFont="1" applyAlignment="1">
      <alignment horizontal="right" wrapText="1"/>
    </xf>
    <xf numFmtId="0" fontId="48" fillId="0" borderId="74" xfId="0" applyFont="1" applyBorder="1" applyAlignment="1">
      <alignment horizontal="center" wrapText="1"/>
    </xf>
    <xf numFmtId="0" fontId="27" fillId="0" borderId="59" xfId="0" applyFont="1" applyBorder="1" applyAlignment="1">
      <alignment horizontal="center" vertical="center" wrapText="1"/>
    </xf>
    <xf numFmtId="0" fontId="28" fillId="0" borderId="8" xfId="0" applyFont="1" applyBorder="1" applyAlignment="1">
      <alignment horizontal="right" vertical="center"/>
    </xf>
    <xf numFmtId="0" fontId="28" fillId="0" borderId="9" xfId="0" applyFont="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right"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37" fillId="0" borderId="9" xfId="0" applyFont="1" applyBorder="1" applyAlignment="1">
      <alignment horizontal="center" vertical="center"/>
    </xf>
    <xf numFmtId="0" fontId="37" fillId="0" borderId="2" xfId="0" applyFont="1" applyBorder="1" applyAlignment="1">
      <alignment horizontal="center" vertical="center"/>
    </xf>
    <xf numFmtId="0" fontId="36" fillId="0" borderId="8" xfId="0" applyFont="1" applyBorder="1" applyAlignment="1">
      <alignment horizontal="center" vertical="top"/>
    </xf>
    <xf numFmtId="0" fontId="36" fillId="0" borderId="23" xfId="0" applyFont="1" applyBorder="1" applyAlignment="1">
      <alignment horizontal="center" vertical="top"/>
    </xf>
    <xf numFmtId="0" fontId="28" fillId="0" borderId="0" xfId="0" applyFont="1" applyAlignment="1">
      <alignment horizontal="center" vertical="center"/>
    </xf>
    <xf numFmtId="0" fontId="28" fillId="0" borderId="22" xfId="0" applyFont="1" applyBorder="1" applyAlignment="1">
      <alignment horizontal="center" vertical="center"/>
    </xf>
    <xf numFmtId="0" fontId="45" fillId="0" borderId="0" xfId="0" applyFont="1" applyAlignment="1">
      <alignment horizontal="center" vertical="center"/>
    </xf>
    <xf numFmtId="0" fontId="21" fillId="0" borderId="3"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3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9" fontId="19" fillId="0" borderId="29" xfId="1" applyFont="1" applyBorder="1" applyAlignment="1">
      <alignment horizontal="center"/>
    </xf>
    <xf numFmtId="9" fontId="19" fillId="0" borderId="28" xfId="1" applyFont="1" applyBorder="1" applyAlignment="1">
      <alignment horizontal="center"/>
    </xf>
    <xf numFmtId="9" fontId="19" fillId="0" borderId="45" xfId="1" applyFont="1" applyBorder="1"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164" fontId="21" fillId="0" borderId="8" xfId="0" applyNumberFormat="1" applyFont="1" applyBorder="1" applyAlignment="1">
      <alignment horizontal="center" vertical="center" wrapText="1"/>
    </xf>
    <xf numFmtId="164" fontId="21" fillId="0" borderId="2" xfId="0" applyNumberFormat="1" applyFont="1" applyBorder="1" applyAlignment="1">
      <alignment horizontal="center" vertical="center" wrapText="1"/>
    </xf>
    <xf numFmtId="164" fontId="21" fillId="0" borderId="5" xfId="0" applyNumberFormat="1" applyFont="1" applyBorder="1" applyAlignment="1">
      <alignment horizontal="center" vertical="center" wrapText="1"/>
    </xf>
    <xf numFmtId="164" fontId="21" fillId="0" borderId="7" xfId="0" applyNumberFormat="1" applyFont="1" applyBorder="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28" fillId="0" borderId="8" xfId="0" applyFont="1" applyBorder="1" applyAlignment="1">
      <alignment horizontal="center" vertical="center"/>
    </xf>
    <xf numFmtId="0" fontId="28" fillId="0" borderId="5" xfId="0" applyFont="1" applyBorder="1" applyAlignment="1">
      <alignment horizontal="center" vertical="center"/>
    </xf>
  </cellXfs>
  <cellStyles count="3">
    <cellStyle name="Lien hypertexte" xfId="2" builtinId="8"/>
    <cellStyle name="Normal" xfId="0" builtinId="0"/>
    <cellStyle name="Pourcentage" xfId="1" builtinId="5"/>
  </cellStyles>
  <dxfs count="8">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618301</xdr:colOff>
      <xdr:row>1</xdr:row>
      <xdr:rowOff>22266</xdr:rowOff>
    </xdr:from>
    <xdr:to>
      <xdr:col>0</xdr:col>
      <xdr:colOff>2954466</xdr:colOff>
      <xdr:row>8</xdr:row>
      <xdr:rowOff>193848</xdr:rowOff>
    </xdr:to>
    <xdr:pic>
      <xdr:nvPicPr>
        <xdr:cNvPr id="2" name="Image 1">
          <a:extLst>
            <a:ext uri="{FF2B5EF4-FFF2-40B4-BE49-F238E27FC236}">
              <a16:creationId xmlns:a16="http://schemas.microsoft.com/office/drawing/2014/main" id="{7DAA03F4-4A4B-CD0F-BE0E-E61279295E70}"/>
            </a:ext>
            <a:ext uri="{147F2762-F138-4A5C-976F-8EAC2B608ADB}">
              <a16:predDERef xmlns:a16="http://schemas.microsoft.com/office/drawing/2014/main" pred="{351DC9EA-E326-4DCB-A026-6724BB6CB944}"/>
            </a:ext>
          </a:extLst>
        </xdr:cNvPr>
        <xdr:cNvPicPr>
          <a:picLocks noChangeAspect="1"/>
        </xdr:cNvPicPr>
      </xdr:nvPicPr>
      <xdr:blipFill>
        <a:blip xmlns:r="http://schemas.openxmlformats.org/officeDocument/2006/relationships" r:embed="rId1"/>
        <a:stretch>
          <a:fillRect/>
        </a:stretch>
      </xdr:blipFill>
      <xdr:spPr>
        <a:xfrm>
          <a:off x="618301" y="286162"/>
          <a:ext cx="2336165" cy="209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0</xdr:row>
      <xdr:rowOff>60960</xdr:rowOff>
    </xdr:from>
    <xdr:to>
      <xdr:col>0</xdr:col>
      <xdr:colOff>2811780</xdr:colOff>
      <xdr:row>5</xdr:row>
      <xdr:rowOff>190500</xdr:rowOff>
    </xdr:to>
    <xdr:pic>
      <xdr:nvPicPr>
        <xdr:cNvPr id="2246" name="Image 1">
          <a:extLst>
            <a:ext uri="{FF2B5EF4-FFF2-40B4-BE49-F238E27FC236}">
              <a16:creationId xmlns:a16="http://schemas.microsoft.com/office/drawing/2014/main" id="{407C4D57-8E61-4EF6-8FA4-787C91AB5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60960"/>
          <a:ext cx="276606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P247"/>
  <sheetViews>
    <sheetView showGridLines="0" tabSelected="1" showRuler="0" view="pageBreakPreview" topLeftCell="A41" zoomScale="77" zoomScaleNormal="60" zoomScaleSheetLayoutView="77" zoomScalePageLayoutView="50" workbookViewId="0">
      <selection activeCell="C45" sqref="C45"/>
    </sheetView>
  </sheetViews>
  <sheetFormatPr baseColWidth="10" defaultColWidth="8.7265625" defaultRowHeight="21" x14ac:dyDescent="0.5"/>
  <cols>
    <col min="1" max="1" width="60.7265625" style="1" customWidth="1"/>
    <col min="2" max="2" width="17.81640625" style="1" customWidth="1"/>
    <col min="3" max="3" width="13.7265625" style="1" customWidth="1"/>
    <col min="4" max="4" width="10.81640625" style="1" customWidth="1"/>
    <col min="5" max="5" width="16.1796875" style="1" customWidth="1"/>
    <col min="6" max="6" width="16.453125" style="1" customWidth="1"/>
    <col min="7" max="7" width="15.26953125" style="263" customWidth="1"/>
    <col min="8" max="8" width="2.7265625" style="1" hidden="1" customWidth="1"/>
    <col min="9" max="10" width="5.26953125" style="1" hidden="1" customWidth="1"/>
    <col min="11" max="11" width="9.7265625" style="1" hidden="1" customWidth="1"/>
    <col min="12" max="12" width="19.1796875" style="113" customWidth="1"/>
    <col min="13" max="13" width="8" style="39" customWidth="1"/>
    <col min="14" max="16384" width="8.7265625" style="1"/>
  </cols>
  <sheetData>
    <row r="1" spans="1:16" ht="21" customHeight="1" x14ac:dyDescent="0.5">
      <c r="A1" s="225"/>
      <c r="B1" s="223"/>
      <c r="C1" s="226"/>
      <c r="D1" s="226"/>
      <c r="E1" s="226"/>
      <c r="F1" s="226"/>
      <c r="G1" s="272"/>
      <c r="H1" s="273"/>
      <c r="I1" s="273"/>
      <c r="J1" s="273"/>
      <c r="K1" s="273"/>
      <c r="L1" s="282"/>
      <c r="M1" s="302" t="s">
        <v>0</v>
      </c>
    </row>
    <row r="2" spans="1:16" ht="21.75" customHeight="1" thickBot="1" x14ac:dyDescent="0.55000000000000004">
      <c r="A2" s="177"/>
      <c r="B2" s="86"/>
      <c r="C2" s="86"/>
      <c r="D2" s="86"/>
      <c r="E2" s="86"/>
      <c r="F2" s="86"/>
      <c r="G2" s="274"/>
      <c r="H2" s="275"/>
      <c r="I2" s="275"/>
      <c r="J2" s="275"/>
      <c r="K2" s="275"/>
      <c r="L2" s="283"/>
      <c r="M2" s="302"/>
    </row>
    <row r="3" spans="1:16" ht="26" x14ac:dyDescent="0.5">
      <c r="A3" s="91"/>
      <c r="B3" s="71" t="s">
        <v>319</v>
      </c>
      <c r="C3" s="224"/>
      <c r="D3" s="224"/>
      <c r="E3" s="224"/>
      <c r="F3" s="246"/>
      <c r="G3" s="249"/>
      <c r="H3" s="5"/>
      <c r="I3" s="5"/>
      <c r="J3" s="5"/>
      <c r="K3" s="5"/>
      <c r="L3" s="229"/>
      <c r="M3" s="302"/>
    </row>
    <row r="4" spans="1:16" ht="26" x14ac:dyDescent="0.5">
      <c r="A4" s="91"/>
      <c r="B4" s="217" t="s">
        <v>313</v>
      </c>
      <c r="C4" s="245"/>
      <c r="D4" s="245"/>
      <c r="E4" s="245"/>
      <c r="F4" s="218"/>
      <c r="G4" s="250"/>
      <c r="H4" s="5"/>
      <c r="I4" s="5"/>
      <c r="J4" s="5"/>
      <c r="K4" s="5"/>
      <c r="L4" s="230"/>
      <c r="M4" s="302"/>
    </row>
    <row r="5" spans="1:16" ht="23.5" x14ac:dyDescent="0.5">
      <c r="A5" s="91"/>
      <c r="B5" s="219" t="s">
        <v>320</v>
      </c>
      <c r="C5" s="247"/>
      <c r="D5" s="247"/>
      <c r="E5" s="248"/>
      <c r="F5" s="64"/>
      <c r="G5" s="250"/>
      <c r="H5" s="5"/>
      <c r="I5" s="5"/>
      <c r="J5" s="5"/>
      <c r="K5" s="5"/>
      <c r="L5" s="230"/>
      <c r="M5" s="302"/>
    </row>
    <row r="6" spans="1:16" ht="16.899999999999999" customHeight="1" thickBot="1" x14ac:dyDescent="0.55000000000000004">
      <c r="A6" s="91"/>
      <c r="B6" s="220" t="s">
        <v>321</v>
      </c>
      <c r="C6" s="221"/>
      <c r="D6" s="221"/>
      <c r="E6" s="222"/>
      <c r="F6" s="30"/>
      <c r="G6" s="250"/>
      <c r="H6" s="5"/>
      <c r="I6" s="5"/>
      <c r="J6" s="216"/>
      <c r="K6" s="5"/>
      <c r="L6" s="230"/>
      <c r="M6" s="302"/>
    </row>
    <row r="7" spans="1:16" ht="16.899999999999999" customHeight="1" x14ac:dyDescent="0.5">
      <c r="A7" s="91"/>
      <c r="B7" s="5"/>
      <c r="C7" s="5"/>
      <c r="D7" s="5"/>
      <c r="E7" s="5"/>
      <c r="F7" s="5"/>
      <c r="G7" s="250"/>
      <c r="H7" s="5"/>
      <c r="I7" s="5"/>
      <c r="J7" s="5"/>
      <c r="K7" s="5"/>
      <c r="L7" s="230"/>
      <c r="M7" s="302"/>
    </row>
    <row r="8" spans="1:16" ht="22.15" customHeight="1" x14ac:dyDescent="0.5">
      <c r="A8" s="278"/>
      <c r="B8" s="279"/>
      <c r="C8" s="279"/>
      <c r="D8" s="279"/>
      <c r="E8" s="279"/>
      <c r="F8" s="279"/>
      <c r="G8" s="280"/>
      <c r="H8" s="279"/>
      <c r="I8" s="279"/>
      <c r="J8" s="279"/>
      <c r="K8" s="279"/>
      <c r="L8" s="281"/>
      <c r="M8" s="302"/>
    </row>
    <row r="9" spans="1:16" ht="24" customHeight="1" x14ac:dyDescent="0.5">
      <c r="A9" s="288" t="s">
        <v>322</v>
      </c>
      <c r="B9" s="289"/>
      <c r="C9" s="289"/>
      <c r="D9" s="289"/>
      <c r="E9" s="289"/>
      <c r="F9" s="289"/>
      <c r="G9" s="290"/>
      <c r="H9" s="289"/>
      <c r="I9" s="289"/>
      <c r="J9" s="289"/>
      <c r="K9" s="289"/>
      <c r="L9" s="291"/>
      <c r="M9" s="302"/>
    </row>
    <row r="10" spans="1:16" ht="15" customHeight="1" x14ac:dyDescent="0.5">
      <c r="A10" s="284"/>
      <c r="B10" s="285"/>
      <c r="C10" s="285"/>
      <c r="D10" s="285"/>
      <c r="E10" s="285"/>
      <c r="F10" s="285"/>
      <c r="G10" s="286"/>
      <c r="H10" s="285"/>
      <c r="I10" s="285"/>
      <c r="J10" s="285"/>
      <c r="K10" s="285"/>
      <c r="L10" s="287"/>
      <c r="M10" s="302"/>
    </row>
    <row r="11" spans="1:16" ht="65.650000000000006" customHeight="1" x14ac:dyDescent="0.5">
      <c r="A11" s="284"/>
      <c r="B11" s="285"/>
      <c r="C11" s="285"/>
      <c r="D11" s="285"/>
      <c r="E11" s="285"/>
      <c r="F11" s="285"/>
      <c r="G11" s="286"/>
      <c r="H11" s="285"/>
      <c r="I11" s="285"/>
      <c r="J11" s="285"/>
      <c r="K11" s="285"/>
      <c r="L11" s="287"/>
      <c r="M11" s="302"/>
    </row>
    <row r="12" spans="1:16" ht="13.9" customHeight="1" thickBot="1" x14ac:dyDescent="0.55000000000000004">
      <c r="A12" s="227"/>
      <c r="B12" s="228"/>
      <c r="C12" s="228"/>
      <c r="D12" s="228"/>
      <c r="E12" s="228"/>
      <c r="F12" s="228"/>
      <c r="G12" s="251"/>
      <c r="H12" s="228"/>
      <c r="I12" s="228"/>
      <c r="J12" s="228"/>
      <c r="K12" s="228"/>
      <c r="L12" s="231"/>
      <c r="M12" s="73"/>
    </row>
    <row r="13" spans="1:16" ht="81.75" customHeight="1" x14ac:dyDescent="0.5">
      <c r="A13" s="192" t="s">
        <v>3</v>
      </c>
      <c r="B13" s="193" t="s">
        <v>4</v>
      </c>
      <c r="C13" s="194" t="s">
        <v>5</v>
      </c>
      <c r="D13" s="193" t="s">
        <v>6</v>
      </c>
      <c r="E13" s="193" t="s">
        <v>7</v>
      </c>
      <c r="F13" s="193" t="s">
        <v>8</v>
      </c>
      <c r="G13" s="252" t="s">
        <v>9</v>
      </c>
      <c r="H13" s="277" t="s">
        <v>10</v>
      </c>
      <c r="I13" s="277"/>
      <c r="J13" s="277"/>
      <c r="K13" s="277"/>
      <c r="L13" s="195" t="s">
        <v>11</v>
      </c>
      <c r="M13" s="39" t="s">
        <v>12</v>
      </c>
    </row>
    <row r="14" spans="1:16" ht="42" hidden="1" x14ac:dyDescent="0.5">
      <c r="A14" s="197" t="s">
        <v>316</v>
      </c>
      <c r="B14" s="198"/>
      <c r="C14" s="199">
        <f>1.3</f>
        <v>1.3</v>
      </c>
      <c r="D14" s="186">
        <f>C14*0.5</f>
        <v>0.65</v>
      </c>
      <c r="E14" s="186">
        <f>C14*0.9</f>
        <v>1.1700000000000002</v>
      </c>
      <c r="F14" s="186">
        <f>C14*1.1</f>
        <v>1.4300000000000002</v>
      </c>
      <c r="G14" s="200" t="s">
        <v>13</v>
      </c>
      <c r="H14" s="276" t="s">
        <v>14</v>
      </c>
      <c r="I14" s="276"/>
      <c r="J14" s="276"/>
      <c r="K14" s="276"/>
      <c r="L14" s="201"/>
      <c r="M14" s="39">
        <v>0</v>
      </c>
      <c r="P14" s="93"/>
    </row>
    <row r="15" spans="1:16" ht="49.5" hidden="1" customHeight="1" x14ac:dyDescent="0.5">
      <c r="A15" s="168" t="s">
        <v>15</v>
      </c>
      <c r="B15" s="117" t="s">
        <v>16</v>
      </c>
      <c r="C15" s="149">
        <v>1.5</v>
      </c>
      <c r="D15" s="119">
        <f t="shared" ref="D15:D91" si="0">C15*0.5</f>
        <v>0.75</v>
      </c>
      <c r="E15" s="119">
        <f t="shared" ref="E15:E91" si="1">C15*0.9</f>
        <v>1.35</v>
      </c>
      <c r="F15" s="119">
        <f t="shared" ref="F15:F91" si="2">C15*1.1</f>
        <v>1.6500000000000001</v>
      </c>
      <c r="G15" s="121" t="s">
        <v>17</v>
      </c>
      <c r="H15" s="266" t="s">
        <v>18</v>
      </c>
      <c r="I15" s="266"/>
      <c r="J15" s="266"/>
      <c r="K15" s="266"/>
      <c r="L15" s="167"/>
      <c r="M15" s="39">
        <v>0</v>
      </c>
      <c r="P15" s="93"/>
    </row>
    <row r="16" spans="1:16" ht="49.5" hidden="1" customHeight="1" x14ac:dyDescent="0.5">
      <c r="A16" s="168" t="s">
        <v>19</v>
      </c>
      <c r="B16" s="117" t="s">
        <v>16</v>
      </c>
      <c r="C16" s="149">
        <v>2.5</v>
      </c>
      <c r="D16" s="119">
        <f t="shared" si="0"/>
        <v>1.25</v>
      </c>
      <c r="E16" s="119">
        <f t="shared" si="1"/>
        <v>2.25</v>
      </c>
      <c r="F16" s="119">
        <f t="shared" si="2"/>
        <v>2.75</v>
      </c>
      <c r="G16" s="121" t="s">
        <v>17</v>
      </c>
      <c r="H16" s="266" t="s">
        <v>18</v>
      </c>
      <c r="I16" s="266"/>
      <c r="J16" s="266"/>
      <c r="K16" s="266"/>
      <c r="L16" s="167"/>
      <c r="M16" s="39">
        <v>0</v>
      </c>
      <c r="P16" s="93"/>
    </row>
    <row r="17" spans="1:16" ht="49.5" hidden="1" customHeight="1" x14ac:dyDescent="0.5">
      <c r="A17" s="168" t="s">
        <v>20</v>
      </c>
      <c r="B17" s="117" t="s">
        <v>16</v>
      </c>
      <c r="C17" s="149">
        <v>4</v>
      </c>
      <c r="D17" s="119">
        <f t="shared" si="0"/>
        <v>2</v>
      </c>
      <c r="E17" s="119">
        <f t="shared" si="1"/>
        <v>3.6</v>
      </c>
      <c r="F17" s="119">
        <f t="shared" si="2"/>
        <v>4.4000000000000004</v>
      </c>
      <c r="G17" s="121" t="s">
        <v>17</v>
      </c>
      <c r="H17" s="266" t="s">
        <v>18</v>
      </c>
      <c r="I17" s="266"/>
      <c r="J17" s="266"/>
      <c r="K17" s="266"/>
      <c r="L17" s="167"/>
      <c r="M17" s="39">
        <v>0</v>
      </c>
      <c r="P17" s="93"/>
    </row>
    <row r="18" spans="1:16" ht="47.25" hidden="1" customHeight="1" x14ac:dyDescent="0.5">
      <c r="A18" s="168" t="s">
        <v>21</v>
      </c>
      <c r="B18" s="117" t="s">
        <v>16</v>
      </c>
      <c r="C18" s="149">
        <v>1.55</v>
      </c>
      <c r="D18" s="119">
        <f t="shared" si="0"/>
        <v>0.77500000000000002</v>
      </c>
      <c r="E18" s="119">
        <f t="shared" si="1"/>
        <v>1.395</v>
      </c>
      <c r="F18" s="119">
        <f t="shared" si="2"/>
        <v>1.7050000000000003</v>
      </c>
      <c r="G18" s="121" t="s">
        <v>17</v>
      </c>
      <c r="H18" s="266" t="s">
        <v>18</v>
      </c>
      <c r="I18" s="266"/>
      <c r="J18" s="266"/>
      <c r="K18" s="266"/>
      <c r="L18" s="167"/>
      <c r="M18" s="39">
        <v>0</v>
      </c>
      <c r="P18" s="93"/>
    </row>
    <row r="19" spans="1:16" ht="47.25" hidden="1" customHeight="1" x14ac:dyDescent="0.5">
      <c r="A19" s="168" t="s">
        <v>22</v>
      </c>
      <c r="B19" s="117" t="s">
        <v>16</v>
      </c>
      <c r="C19" s="149">
        <v>1.65</v>
      </c>
      <c r="D19" s="119">
        <f t="shared" si="0"/>
        <v>0.82499999999999996</v>
      </c>
      <c r="E19" s="119">
        <f t="shared" si="1"/>
        <v>1.4849999999999999</v>
      </c>
      <c r="F19" s="119">
        <f t="shared" si="2"/>
        <v>1.8149999999999999</v>
      </c>
      <c r="G19" s="121" t="s">
        <v>17</v>
      </c>
      <c r="H19" s="266" t="s">
        <v>18</v>
      </c>
      <c r="I19" s="266"/>
      <c r="J19" s="266"/>
      <c r="K19" s="266"/>
      <c r="L19" s="167"/>
      <c r="M19" s="39">
        <v>0</v>
      </c>
      <c r="P19" s="93"/>
    </row>
    <row r="20" spans="1:16" ht="47.25" hidden="1" customHeight="1" x14ac:dyDescent="0.5">
      <c r="A20" s="168" t="s">
        <v>23</v>
      </c>
      <c r="B20" s="117" t="s">
        <v>16</v>
      </c>
      <c r="C20" s="149">
        <v>1.05</v>
      </c>
      <c r="D20" s="119">
        <f t="shared" si="0"/>
        <v>0.52500000000000002</v>
      </c>
      <c r="E20" s="119">
        <f t="shared" si="1"/>
        <v>0.94500000000000006</v>
      </c>
      <c r="F20" s="119">
        <f t="shared" si="2"/>
        <v>1.1550000000000002</v>
      </c>
      <c r="G20" s="121" t="s">
        <v>17</v>
      </c>
      <c r="H20" s="266" t="s">
        <v>18</v>
      </c>
      <c r="I20" s="266"/>
      <c r="J20" s="266"/>
      <c r="K20" s="266"/>
      <c r="L20" s="167"/>
      <c r="M20" s="39">
        <v>0</v>
      </c>
      <c r="P20" s="93"/>
    </row>
    <row r="21" spans="1:16" ht="42" hidden="1" x14ac:dyDescent="0.5">
      <c r="A21" s="139" t="s">
        <v>24</v>
      </c>
      <c r="B21" s="117" t="s">
        <v>16</v>
      </c>
      <c r="C21" s="149">
        <v>1.85</v>
      </c>
      <c r="D21" s="119">
        <f t="shared" si="0"/>
        <v>0.92500000000000004</v>
      </c>
      <c r="E21" s="119">
        <f t="shared" si="1"/>
        <v>1.665</v>
      </c>
      <c r="F21" s="119">
        <f t="shared" si="2"/>
        <v>2.0350000000000001</v>
      </c>
      <c r="G21" s="121" t="s">
        <v>25</v>
      </c>
      <c r="H21" s="266" t="s">
        <v>18</v>
      </c>
      <c r="I21" s="266"/>
      <c r="J21" s="266"/>
      <c r="K21" s="266"/>
      <c r="L21" s="167"/>
      <c r="M21" s="39">
        <v>0</v>
      </c>
    </row>
    <row r="22" spans="1:16" ht="42" hidden="1" x14ac:dyDescent="0.5">
      <c r="A22" s="139" t="s">
        <v>26</v>
      </c>
      <c r="B22" s="117" t="s">
        <v>16</v>
      </c>
      <c r="C22" s="149">
        <v>1.6</v>
      </c>
      <c r="D22" s="119">
        <f t="shared" si="0"/>
        <v>0.8</v>
      </c>
      <c r="E22" s="119">
        <f t="shared" si="1"/>
        <v>1.4400000000000002</v>
      </c>
      <c r="F22" s="119">
        <f t="shared" si="2"/>
        <v>1.7600000000000002</v>
      </c>
      <c r="G22" s="121" t="s">
        <v>17</v>
      </c>
      <c r="H22" s="266" t="s">
        <v>18</v>
      </c>
      <c r="I22" s="266"/>
      <c r="J22" s="266"/>
      <c r="K22" s="266"/>
      <c r="L22" s="167"/>
      <c r="M22" s="39">
        <v>0</v>
      </c>
    </row>
    <row r="23" spans="1:16" ht="42.75" hidden="1" customHeight="1" x14ac:dyDescent="0.5">
      <c r="A23" s="168" t="s">
        <v>27</v>
      </c>
      <c r="B23" s="117" t="s">
        <v>16</v>
      </c>
      <c r="C23" s="149">
        <v>1.95</v>
      </c>
      <c r="D23" s="119">
        <f t="shared" si="0"/>
        <v>0.97499999999999998</v>
      </c>
      <c r="E23" s="119">
        <f t="shared" si="1"/>
        <v>1.7549999999999999</v>
      </c>
      <c r="F23" s="119">
        <f t="shared" si="2"/>
        <v>2.145</v>
      </c>
      <c r="G23" s="121" t="s">
        <v>17</v>
      </c>
      <c r="H23" s="266" t="s">
        <v>18</v>
      </c>
      <c r="I23" s="266"/>
      <c r="J23" s="266"/>
      <c r="K23" s="266"/>
      <c r="L23" s="167"/>
      <c r="M23" s="39">
        <v>0</v>
      </c>
    </row>
    <row r="24" spans="1:16" ht="42.75" hidden="1" customHeight="1" x14ac:dyDescent="0.5">
      <c r="A24" s="168" t="s">
        <v>28</v>
      </c>
      <c r="B24" s="117" t="s">
        <v>16</v>
      </c>
      <c r="C24" s="149">
        <v>3.6</v>
      </c>
      <c r="D24" s="119">
        <f t="shared" si="0"/>
        <v>1.8</v>
      </c>
      <c r="E24" s="119">
        <f t="shared" si="1"/>
        <v>3.24</v>
      </c>
      <c r="F24" s="119">
        <f t="shared" si="2"/>
        <v>3.9600000000000004</v>
      </c>
      <c r="G24" s="121" t="s">
        <v>17</v>
      </c>
      <c r="H24" s="266" t="s">
        <v>18</v>
      </c>
      <c r="I24" s="266"/>
      <c r="J24" s="266"/>
      <c r="K24" s="266"/>
      <c r="L24" s="167"/>
      <c r="M24" s="39">
        <v>0</v>
      </c>
    </row>
    <row r="25" spans="1:16" ht="53.25" hidden="1" customHeight="1" x14ac:dyDescent="0.5">
      <c r="A25" s="169" t="s">
        <v>29</v>
      </c>
      <c r="B25" s="117" t="s">
        <v>16</v>
      </c>
      <c r="C25" s="149">
        <v>2.65</v>
      </c>
      <c r="D25" s="119">
        <f t="shared" si="0"/>
        <v>1.325</v>
      </c>
      <c r="E25" s="119">
        <f t="shared" si="1"/>
        <v>2.3849999999999998</v>
      </c>
      <c r="F25" s="119">
        <f t="shared" si="2"/>
        <v>2.915</v>
      </c>
      <c r="G25" s="121" t="s">
        <v>17</v>
      </c>
      <c r="H25" s="266" t="s">
        <v>18</v>
      </c>
      <c r="I25" s="266"/>
      <c r="J25" s="266"/>
      <c r="K25" s="266"/>
      <c r="L25" s="167"/>
      <c r="M25" s="39">
        <v>0</v>
      </c>
    </row>
    <row r="26" spans="1:16" ht="51" hidden="1" customHeight="1" x14ac:dyDescent="0.5">
      <c r="A26" s="168" t="s">
        <v>30</v>
      </c>
      <c r="B26" s="117" t="s">
        <v>16</v>
      </c>
      <c r="C26" s="149">
        <v>0.9</v>
      </c>
      <c r="D26" s="119">
        <f t="shared" si="0"/>
        <v>0.45</v>
      </c>
      <c r="E26" s="119">
        <f t="shared" si="1"/>
        <v>0.81</v>
      </c>
      <c r="F26" s="119">
        <f t="shared" si="2"/>
        <v>0.9900000000000001</v>
      </c>
      <c r="G26" s="121" t="s">
        <v>31</v>
      </c>
      <c r="H26" s="266" t="s">
        <v>18</v>
      </c>
      <c r="I26" s="266"/>
      <c r="J26" s="266"/>
      <c r="K26" s="266"/>
      <c r="L26" s="167"/>
      <c r="M26" s="39">
        <v>0</v>
      </c>
    </row>
    <row r="27" spans="1:16" ht="51" hidden="1" customHeight="1" x14ac:dyDescent="0.5">
      <c r="A27" s="168" t="s">
        <v>32</v>
      </c>
      <c r="B27" s="117" t="s">
        <v>16</v>
      </c>
      <c r="C27" s="149">
        <v>4.2</v>
      </c>
      <c r="D27" s="119">
        <f t="shared" si="0"/>
        <v>2.1</v>
      </c>
      <c r="E27" s="119">
        <f t="shared" si="1"/>
        <v>3.7800000000000002</v>
      </c>
      <c r="F27" s="119">
        <f t="shared" si="2"/>
        <v>4.620000000000001</v>
      </c>
      <c r="G27" s="121" t="s">
        <v>17</v>
      </c>
      <c r="H27" s="266" t="s">
        <v>18</v>
      </c>
      <c r="I27" s="266"/>
      <c r="J27" s="266"/>
      <c r="K27" s="266"/>
      <c r="L27" s="167"/>
      <c r="M27" s="39">
        <v>0</v>
      </c>
    </row>
    <row r="28" spans="1:16" ht="51" hidden="1" customHeight="1" x14ac:dyDescent="0.5">
      <c r="A28" s="168" t="s">
        <v>33</v>
      </c>
      <c r="B28" s="117" t="s">
        <v>16</v>
      </c>
      <c r="C28" s="149">
        <v>2.0499999999999998</v>
      </c>
      <c r="D28" s="119">
        <f t="shared" si="0"/>
        <v>1.0249999999999999</v>
      </c>
      <c r="E28" s="119">
        <f t="shared" si="1"/>
        <v>1.845</v>
      </c>
      <c r="F28" s="119">
        <f t="shared" si="2"/>
        <v>2.2549999999999999</v>
      </c>
      <c r="G28" s="121" t="s">
        <v>17</v>
      </c>
      <c r="H28" s="266" t="s">
        <v>18</v>
      </c>
      <c r="I28" s="266"/>
      <c r="J28" s="266"/>
      <c r="K28" s="266"/>
      <c r="L28" s="167"/>
      <c r="M28" s="39">
        <v>0</v>
      </c>
    </row>
    <row r="29" spans="1:16" ht="51" hidden="1" customHeight="1" x14ac:dyDescent="0.5">
      <c r="A29" s="168" t="s">
        <v>34</v>
      </c>
      <c r="B29" s="117" t="s">
        <v>16</v>
      </c>
      <c r="C29" s="149">
        <v>3.3</v>
      </c>
      <c r="D29" s="119">
        <f t="shared" si="0"/>
        <v>1.65</v>
      </c>
      <c r="E29" s="119">
        <f t="shared" si="1"/>
        <v>2.9699999999999998</v>
      </c>
      <c r="F29" s="119">
        <f t="shared" si="2"/>
        <v>3.63</v>
      </c>
      <c r="G29" s="121" t="s">
        <v>17</v>
      </c>
      <c r="H29" s="266" t="s">
        <v>18</v>
      </c>
      <c r="I29" s="266"/>
      <c r="J29" s="266"/>
      <c r="K29" s="266"/>
      <c r="L29" s="167"/>
      <c r="M29" s="39">
        <v>0</v>
      </c>
    </row>
    <row r="30" spans="1:16" ht="51" hidden="1" customHeight="1" x14ac:dyDescent="0.5">
      <c r="A30" s="168" t="s">
        <v>35</v>
      </c>
      <c r="B30" s="117" t="s">
        <v>16</v>
      </c>
      <c r="C30" s="149">
        <v>3.1</v>
      </c>
      <c r="D30" s="119">
        <f t="shared" si="0"/>
        <v>1.55</v>
      </c>
      <c r="E30" s="119">
        <f t="shared" si="1"/>
        <v>2.79</v>
      </c>
      <c r="F30" s="119">
        <f t="shared" si="2"/>
        <v>3.4100000000000006</v>
      </c>
      <c r="G30" s="121" t="s">
        <v>17</v>
      </c>
      <c r="H30" s="266" t="s">
        <v>18</v>
      </c>
      <c r="I30" s="266"/>
      <c r="J30" s="266"/>
      <c r="K30" s="266"/>
      <c r="L30" s="167"/>
      <c r="M30" s="39">
        <v>0</v>
      </c>
    </row>
    <row r="31" spans="1:16" ht="51" hidden="1" customHeight="1" x14ac:dyDescent="0.5">
      <c r="A31" s="168" t="s">
        <v>36</v>
      </c>
      <c r="B31" s="117" t="s">
        <v>16</v>
      </c>
      <c r="C31" s="149">
        <v>1.95</v>
      </c>
      <c r="D31" s="119">
        <f t="shared" si="0"/>
        <v>0.97499999999999998</v>
      </c>
      <c r="E31" s="119">
        <f t="shared" si="1"/>
        <v>1.7549999999999999</v>
      </c>
      <c r="F31" s="119">
        <f t="shared" si="2"/>
        <v>2.145</v>
      </c>
      <c r="G31" s="121" t="s">
        <v>17</v>
      </c>
      <c r="H31" s="266" t="s">
        <v>18</v>
      </c>
      <c r="I31" s="266"/>
      <c r="J31" s="266"/>
      <c r="K31" s="266"/>
      <c r="L31" s="167"/>
      <c r="M31" s="39">
        <v>0</v>
      </c>
    </row>
    <row r="32" spans="1:16" ht="51" hidden="1" customHeight="1" x14ac:dyDescent="0.5">
      <c r="A32" s="168" t="s">
        <v>37</v>
      </c>
      <c r="B32" s="117" t="s">
        <v>16</v>
      </c>
      <c r="C32" s="149">
        <v>2.6</v>
      </c>
      <c r="D32" s="119">
        <f t="shared" si="0"/>
        <v>1.3</v>
      </c>
      <c r="E32" s="119">
        <f t="shared" si="1"/>
        <v>2.3400000000000003</v>
      </c>
      <c r="F32" s="119">
        <f t="shared" si="2"/>
        <v>2.8600000000000003</v>
      </c>
      <c r="G32" s="121" t="s">
        <v>17</v>
      </c>
      <c r="H32" s="266" t="s">
        <v>18</v>
      </c>
      <c r="I32" s="266"/>
      <c r="J32" s="266"/>
      <c r="K32" s="266"/>
      <c r="L32" s="167"/>
      <c r="M32" s="39">
        <v>0</v>
      </c>
    </row>
    <row r="33" spans="1:13" ht="51" hidden="1" customHeight="1" x14ac:dyDescent="0.5">
      <c r="A33" s="168" t="s">
        <v>38</v>
      </c>
      <c r="B33" s="117" t="s">
        <v>16</v>
      </c>
      <c r="C33" s="149">
        <v>2.2000000000000002</v>
      </c>
      <c r="D33" s="119">
        <f t="shared" si="0"/>
        <v>1.1000000000000001</v>
      </c>
      <c r="E33" s="119">
        <f t="shared" si="1"/>
        <v>1.9800000000000002</v>
      </c>
      <c r="F33" s="119">
        <f t="shared" si="2"/>
        <v>2.4200000000000004</v>
      </c>
      <c r="G33" s="121" t="s">
        <v>39</v>
      </c>
      <c r="H33" s="266" t="s">
        <v>18</v>
      </c>
      <c r="I33" s="266"/>
      <c r="J33" s="266"/>
      <c r="K33" s="266"/>
      <c r="L33" s="167"/>
      <c r="M33" s="39">
        <v>0</v>
      </c>
    </row>
    <row r="34" spans="1:13" ht="51" hidden="1" customHeight="1" x14ac:dyDescent="0.5">
      <c r="A34" s="168" t="s">
        <v>40</v>
      </c>
      <c r="B34" s="117" t="s">
        <v>16</v>
      </c>
      <c r="C34" s="149">
        <v>2.65</v>
      </c>
      <c r="D34" s="119">
        <f t="shared" si="0"/>
        <v>1.325</v>
      </c>
      <c r="E34" s="119">
        <f t="shared" si="1"/>
        <v>2.3849999999999998</v>
      </c>
      <c r="F34" s="119">
        <f t="shared" si="2"/>
        <v>2.915</v>
      </c>
      <c r="G34" s="121" t="s">
        <v>41</v>
      </c>
      <c r="H34" s="266" t="s">
        <v>18</v>
      </c>
      <c r="I34" s="266"/>
      <c r="J34" s="266"/>
      <c r="K34" s="266"/>
      <c r="L34" s="167"/>
      <c r="M34" s="39">
        <v>0</v>
      </c>
    </row>
    <row r="35" spans="1:13" ht="51" hidden="1" customHeight="1" x14ac:dyDescent="0.5">
      <c r="A35" s="168" t="s">
        <v>42</v>
      </c>
      <c r="B35" s="117" t="s">
        <v>16</v>
      </c>
      <c r="C35" s="149">
        <v>2.0499999999999998</v>
      </c>
      <c r="D35" s="119">
        <f t="shared" si="0"/>
        <v>1.0249999999999999</v>
      </c>
      <c r="E35" s="119">
        <f t="shared" si="1"/>
        <v>1.845</v>
      </c>
      <c r="F35" s="119">
        <f t="shared" si="2"/>
        <v>2.2549999999999999</v>
      </c>
      <c r="G35" s="121" t="s">
        <v>43</v>
      </c>
      <c r="H35" s="266" t="s">
        <v>18</v>
      </c>
      <c r="I35" s="266"/>
      <c r="J35" s="266"/>
      <c r="K35" s="266"/>
      <c r="L35" s="167"/>
      <c r="M35" s="39">
        <v>0</v>
      </c>
    </row>
    <row r="36" spans="1:13" ht="51" hidden="1" customHeight="1" x14ac:dyDescent="0.5">
      <c r="A36" s="168" t="s">
        <v>44</v>
      </c>
      <c r="B36" s="117" t="s">
        <v>16</v>
      </c>
      <c r="C36" s="149">
        <v>2.5</v>
      </c>
      <c r="D36" s="119">
        <f t="shared" si="0"/>
        <v>1.25</v>
      </c>
      <c r="E36" s="119">
        <f t="shared" si="1"/>
        <v>2.25</v>
      </c>
      <c r="F36" s="119">
        <f t="shared" si="2"/>
        <v>2.75</v>
      </c>
      <c r="G36" s="121" t="s">
        <v>17</v>
      </c>
      <c r="H36" s="266" t="s">
        <v>18</v>
      </c>
      <c r="I36" s="266"/>
      <c r="J36" s="266"/>
      <c r="K36" s="266"/>
      <c r="L36" s="167"/>
      <c r="M36" s="39">
        <v>0</v>
      </c>
    </row>
    <row r="37" spans="1:13" ht="44.25" hidden="1" customHeight="1" x14ac:dyDescent="0.5">
      <c r="A37" s="139" t="s">
        <v>45</v>
      </c>
      <c r="B37" s="117" t="s">
        <v>16</v>
      </c>
      <c r="C37" s="149">
        <v>3.25</v>
      </c>
      <c r="D37" s="119">
        <f t="shared" si="0"/>
        <v>1.625</v>
      </c>
      <c r="E37" s="119">
        <f t="shared" si="1"/>
        <v>2.9250000000000003</v>
      </c>
      <c r="F37" s="119">
        <f t="shared" si="2"/>
        <v>3.5750000000000002</v>
      </c>
      <c r="G37" s="121" t="s">
        <v>17</v>
      </c>
      <c r="H37" s="266" t="s">
        <v>46</v>
      </c>
      <c r="I37" s="266"/>
      <c r="J37" s="266"/>
      <c r="K37" s="266"/>
      <c r="L37" s="167"/>
      <c r="M37" s="39">
        <v>0</v>
      </c>
    </row>
    <row r="38" spans="1:13" ht="44.25" hidden="1" customHeight="1" x14ac:dyDescent="0.5">
      <c r="A38" s="168" t="s">
        <v>47</v>
      </c>
      <c r="B38" s="117" t="s">
        <v>16</v>
      </c>
      <c r="C38" s="149">
        <v>2</v>
      </c>
      <c r="D38" s="119">
        <f t="shared" si="0"/>
        <v>1</v>
      </c>
      <c r="E38" s="119">
        <f t="shared" si="1"/>
        <v>1.8</v>
      </c>
      <c r="F38" s="119">
        <f t="shared" si="2"/>
        <v>2.2000000000000002</v>
      </c>
      <c r="G38" s="121" t="s">
        <v>17</v>
      </c>
      <c r="H38" s="266" t="s">
        <v>46</v>
      </c>
      <c r="I38" s="266"/>
      <c r="J38" s="266"/>
      <c r="K38" s="266"/>
      <c r="L38" s="167"/>
      <c r="M38" s="39">
        <v>0</v>
      </c>
    </row>
    <row r="39" spans="1:13" ht="44.25" hidden="1" customHeight="1" x14ac:dyDescent="0.5">
      <c r="A39" s="168" t="s">
        <v>48</v>
      </c>
      <c r="B39" s="117" t="s">
        <v>16</v>
      </c>
      <c r="C39" s="149">
        <v>1.72</v>
      </c>
      <c r="D39" s="119">
        <f t="shared" si="0"/>
        <v>0.86</v>
      </c>
      <c r="E39" s="119">
        <f t="shared" si="1"/>
        <v>1.548</v>
      </c>
      <c r="F39" s="119">
        <f t="shared" si="2"/>
        <v>1.8920000000000001</v>
      </c>
      <c r="G39" s="121" t="s">
        <v>17</v>
      </c>
      <c r="H39" s="266" t="s">
        <v>46</v>
      </c>
      <c r="I39" s="266"/>
      <c r="J39" s="266"/>
      <c r="K39" s="266"/>
      <c r="L39" s="167"/>
      <c r="M39" s="39">
        <v>0</v>
      </c>
    </row>
    <row r="40" spans="1:13" ht="44.25" hidden="1" customHeight="1" x14ac:dyDescent="0.5">
      <c r="A40" s="168" t="s">
        <v>49</v>
      </c>
      <c r="B40" s="117" t="s">
        <v>16</v>
      </c>
      <c r="C40" s="149">
        <v>2.25</v>
      </c>
      <c r="D40" s="119">
        <f t="shared" si="0"/>
        <v>1.125</v>
      </c>
      <c r="E40" s="119">
        <f t="shared" si="1"/>
        <v>2.0249999999999999</v>
      </c>
      <c r="F40" s="119">
        <f t="shared" si="2"/>
        <v>2.4750000000000001</v>
      </c>
      <c r="G40" s="121" t="s">
        <v>17</v>
      </c>
      <c r="H40" s="266" t="s">
        <v>46</v>
      </c>
      <c r="I40" s="266"/>
      <c r="J40" s="266"/>
      <c r="K40" s="266"/>
      <c r="L40" s="167"/>
      <c r="M40" s="39">
        <v>0</v>
      </c>
    </row>
    <row r="41" spans="1:13" ht="44.25" customHeight="1" x14ac:dyDescent="0.5">
      <c r="A41" s="243" t="s">
        <v>318</v>
      </c>
      <c r="B41" s="117" t="s">
        <v>16</v>
      </c>
      <c r="C41" s="149">
        <v>2.5499999999999998</v>
      </c>
      <c r="D41" s="119">
        <f>C41*0.5</f>
        <v>1.2749999999999999</v>
      </c>
      <c r="E41" s="119">
        <f>C41*0.9</f>
        <v>2.2949999999999999</v>
      </c>
      <c r="F41" s="119">
        <f>C41*1.1</f>
        <v>2.8050000000000002</v>
      </c>
      <c r="G41" s="253" t="s">
        <v>17</v>
      </c>
      <c r="H41" s="292" t="s">
        <v>46</v>
      </c>
      <c r="I41" s="292"/>
      <c r="J41" s="292"/>
      <c r="K41" s="292"/>
      <c r="L41" s="244"/>
      <c r="M41" s="42">
        <v>1</v>
      </c>
    </row>
    <row r="42" spans="1:13" ht="44.25" hidden="1" customHeight="1" x14ac:dyDescent="0.5">
      <c r="A42" s="168" t="s">
        <v>307</v>
      </c>
      <c r="B42" s="117" t="s">
        <v>16</v>
      </c>
      <c r="C42" s="149">
        <v>2.62</v>
      </c>
      <c r="D42" s="119">
        <f>C42*0.5</f>
        <v>1.31</v>
      </c>
      <c r="E42" s="119">
        <f>C42*0.9</f>
        <v>2.3580000000000001</v>
      </c>
      <c r="F42" s="119">
        <f>C42*1.1</f>
        <v>2.8820000000000006</v>
      </c>
      <c r="G42" s="121" t="s">
        <v>17</v>
      </c>
      <c r="H42" s="292" t="s">
        <v>46</v>
      </c>
      <c r="I42" s="292"/>
      <c r="J42" s="292"/>
      <c r="K42" s="292"/>
      <c r="L42" s="167"/>
      <c r="M42" s="39">
        <v>0</v>
      </c>
    </row>
    <row r="43" spans="1:13" ht="44.25" hidden="1" customHeight="1" x14ac:dyDescent="0.5">
      <c r="A43" s="168" t="s">
        <v>311</v>
      </c>
      <c r="B43" s="117" t="s">
        <v>16</v>
      </c>
      <c r="C43" s="149">
        <v>2.15</v>
      </c>
      <c r="D43" s="119">
        <f t="shared" si="0"/>
        <v>1.075</v>
      </c>
      <c r="E43" s="119">
        <f t="shared" si="1"/>
        <v>1.9350000000000001</v>
      </c>
      <c r="F43" s="119">
        <f t="shared" si="2"/>
        <v>2.3650000000000002</v>
      </c>
      <c r="G43" s="121" t="s">
        <v>17</v>
      </c>
      <c r="H43" s="266" t="s">
        <v>46</v>
      </c>
      <c r="I43" s="266"/>
      <c r="J43" s="266"/>
      <c r="K43" s="266"/>
      <c r="L43" s="167"/>
      <c r="M43" s="39">
        <v>0</v>
      </c>
    </row>
    <row r="44" spans="1:13" ht="44.25" customHeight="1" x14ac:dyDescent="0.5">
      <c r="A44" s="168" t="s">
        <v>310</v>
      </c>
      <c r="B44" s="117" t="s">
        <v>16</v>
      </c>
      <c r="C44" s="149">
        <v>1.72</v>
      </c>
      <c r="D44" s="119">
        <f t="shared" ref="D44:D45" si="3">C44*0.5</f>
        <v>0.86</v>
      </c>
      <c r="E44" s="119">
        <f t="shared" ref="E44:E45" si="4">C44*0.9</f>
        <v>1.548</v>
      </c>
      <c r="F44" s="119">
        <f t="shared" ref="F44:F45" si="5">C44*1.1</f>
        <v>1.8920000000000001</v>
      </c>
      <c r="G44" s="253" t="s">
        <v>17</v>
      </c>
      <c r="H44" s="266" t="s">
        <v>46</v>
      </c>
      <c r="I44" s="266"/>
      <c r="J44" s="266"/>
      <c r="K44" s="266"/>
      <c r="L44" s="167"/>
      <c r="M44" s="39">
        <v>1</v>
      </c>
    </row>
    <row r="45" spans="1:13" ht="44.25" customHeight="1" x14ac:dyDescent="0.5">
      <c r="A45" s="168" t="s">
        <v>312</v>
      </c>
      <c r="B45" s="117" t="s">
        <v>16</v>
      </c>
      <c r="C45" s="149">
        <v>2.71</v>
      </c>
      <c r="D45" s="119">
        <f t="shared" si="3"/>
        <v>1.355</v>
      </c>
      <c r="E45" s="119">
        <f t="shared" si="4"/>
        <v>2.4390000000000001</v>
      </c>
      <c r="F45" s="119">
        <f t="shared" si="5"/>
        <v>2.9810000000000003</v>
      </c>
      <c r="G45" s="253" t="s">
        <v>17</v>
      </c>
      <c r="H45" s="266" t="s">
        <v>46</v>
      </c>
      <c r="I45" s="266"/>
      <c r="J45" s="266"/>
      <c r="K45" s="266"/>
      <c r="L45" s="167"/>
      <c r="M45" s="39">
        <v>1</v>
      </c>
    </row>
    <row r="46" spans="1:13" ht="44.25" hidden="1" customHeight="1" x14ac:dyDescent="0.5">
      <c r="A46" s="168" t="s">
        <v>298</v>
      </c>
      <c r="B46" s="117" t="s">
        <v>16</v>
      </c>
      <c r="C46" s="149">
        <v>3.4</v>
      </c>
      <c r="D46" s="119">
        <f t="shared" si="0"/>
        <v>1.7</v>
      </c>
      <c r="E46" s="119">
        <f t="shared" si="1"/>
        <v>3.06</v>
      </c>
      <c r="F46" s="119">
        <f t="shared" si="2"/>
        <v>3.74</v>
      </c>
      <c r="G46" s="121" t="s">
        <v>31</v>
      </c>
      <c r="H46" s="266" t="s">
        <v>50</v>
      </c>
      <c r="I46" s="266"/>
      <c r="J46" s="266"/>
      <c r="K46" s="266"/>
      <c r="L46" s="167"/>
      <c r="M46" s="39">
        <v>0</v>
      </c>
    </row>
    <row r="47" spans="1:13" ht="44.25" hidden="1" customHeight="1" x14ac:dyDescent="0.5">
      <c r="A47" s="168" t="s">
        <v>299</v>
      </c>
      <c r="B47" s="117" t="s">
        <v>16</v>
      </c>
      <c r="C47" s="149">
        <v>2.2000000000000002</v>
      </c>
      <c r="D47" s="119">
        <f t="shared" si="0"/>
        <v>1.1000000000000001</v>
      </c>
      <c r="E47" s="119">
        <f t="shared" si="1"/>
        <v>1.9800000000000002</v>
      </c>
      <c r="F47" s="119">
        <f t="shared" si="2"/>
        <v>2.4200000000000004</v>
      </c>
      <c r="G47" s="121" t="s">
        <v>51</v>
      </c>
      <c r="H47" s="266" t="s">
        <v>50</v>
      </c>
      <c r="I47" s="266"/>
      <c r="J47" s="266"/>
      <c r="K47" s="266"/>
      <c r="L47" s="167"/>
      <c r="M47" s="39">
        <v>0</v>
      </c>
    </row>
    <row r="48" spans="1:13" ht="44.25" hidden="1" customHeight="1" x14ac:dyDescent="0.5">
      <c r="A48" s="168" t="s">
        <v>300</v>
      </c>
      <c r="B48" s="117" t="s">
        <v>16</v>
      </c>
      <c r="C48" s="149">
        <v>2.6</v>
      </c>
      <c r="D48" s="119">
        <f t="shared" si="0"/>
        <v>1.3</v>
      </c>
      <c r="E48" s="119">
        <f t="shared" si="1"/>
        <v>2.3400000000000003</v>
      </c>
      <c r="F48" s="119">
        <f t="shared" si="2"/>
        <v>2.8600000000000003</v>
      </c>
      <c r="G48" s="121" t="s">
        <v>51</v>
      </c>
      <c r="H48" s="266" t="s">
        <v>50</v>
      </c>
      <c r="I48" s="266"/>
      <c r="J48" s="266"/>
      <c r="K48" s="266"/>
      <c r="L48" s="167"/>
      <c r="M48" s="39">
        <v>0</v>
      </c>
    </row>
    <row r="49" spans="1:13" ht="44.25" hidden="1" customHeight="1" x14ac:dyDescent="0.5">
      <c r="A49" s="168" t="s">
        <v>304</v>
      </c>
      <c r="B49" s="117" t="s">
        <v>16</v>
      </c>
      <c r="C49" s="149" t="s">
        <v>306</v>
      </c>
      <c r="D49" s="149" t="s">
        <v>306</v>
      </c>
      <c r="E49" s="149" t="s">
        <v>306</v>
      </c>
      <c r="F49" s="149" t="s">
        <v>306</v>
      </c>
      <c r="G49" s="121" t="s">
        <v>17</v>
      </c>
      <c r="H49" s="266" t="s">
        <v>46</v>
      </c>
      <c r="I49" s="266"/>
      <c r="J49" s="266"/>
      <c r="K49" s="266"/>
      <c r="L49" s="167"/>
      <c r="M49" s="39">
        <v>0</v>
      </c>
    </row>
    <row r="50" spans="1:13" ht="44.25" hidden="1" customHeight="1" x14ac:dyDescent="0.5">
      <c r="A50" s="168" t="s">
        <v>305</v>
      </c>
      <c r="B50" s="117" t="s">
        <v>16</v>
      </c>
      <c r="C50" s="149" t="s">
        <v>306</v>
      </c>
      <c r="D50" s="149" t="s">
        <v>306</v>
      </c>
      <c r="E50" s="149" t="s">
        <v>306</v>
      </c>
      <c r="F50" s="149" t="s">
        <v>306</v>
      </c>
      <c r="G50" s="121" t="s">
        <v>17</v>
      </c>
      <c r="H50" s="266" t="s">
        <v>46</v>
      </c>
      <c r="I50" s="266"/>
      <c r="J50" s="266"/>
      <c r="K50" s="266"/>
      <c r="L50" s="167"/>
      <c r="M50" s="39">
        <v>0</v>
      </c>
    </row>
    <row r="51" spans="1:13" ht="44.25" hidden="1" customHeight="1" x14ac:dyDescent="0.5">
      <c r="A51" s="168" t="s">
        <v>301</v>
      </c>
      <c r="B51" s="117" t="s">
        <v>16</v>
      </c>
      <c r="C51" s="149"/>
      <c r="D51" s="119"/>
      <c r="E51" s="119"/>
      <c r="F51" s="119"/>
      <c r="G51" s="121" t="s">
        <v>17</v>
      </c>
      <c r="H51" s="266" t="s">
        <v>50</v>
      </c>
      <c r="I51" s="266"/>
      <c r="J51" s="266"/>
      <c r="K51" s="266"/>
      <c r="L51" s="167"/>
      <c r="M51" s="39">
        <v>0</v>
      </c>
    </row>
    <row r="52" spans="1:13" ht="44.25" hidden="1" customHeight="1" x14ac:dyDescent="0.5">
      <c r="A52" s="168" t="s">
        <v>302</v>
      </c>
      <c r="B52" s="117" t="s">
        <v>16</v>
      </c>
      <c r="C52" s="149"/>
      <c r="D52" s="119"/>
      <c r="E52" s="119"/>
      <c r="F52" s="119"/>
      <c r="G52" s="121" t="s">
        <v>17</v>
      </c>
      <c r="H52" s="266" t="s">
        <v>50</v>
      </c>
      <c r="I52" s="266"/>
      <c r="J52" s="266"/>
      <c r="K52" s="266"/>
      <c r="L52" s="167"/>
      <c r="M52" s="39">
        <v>0</v>
      </c>
    </row>
    <row r="53" spans="1:13" ht="44.25" hidden="1" customHeight="1" x14ac:dyDescent="0.5">
      <c r="A53" s="168" t="s">
        <v>303</v>
      </c>
      <c r="B53" s="117" t="s">
        <v>16</v>
      </c>
      <c r="C53" s="149"/>
      <c r="D53" s="119"/>
      <c r="E53" s="119"/>
      <c r="F53" s="119"/>
      <c r="G53" s="121" t="s">
        <v>17</v>
      </c>
      <c r="H53" s="266" t="s">
        <v>50</v>
      </c>
      <c r="I53" s="266"/>
      <c r="J53" s="266"/>
      <c r="K53" s="266"/>
      <c r="L53" s="167"/>
      <c r="M53" s="39">
        <v>0</v>
      </c>
    </row>
    <row r="54" spans="1:13" ht="42" hidden="1" customHeight="1" x14ac:dyDescent="0.5">
      <c r="A54" s="144" t="s">
        <v>52</v>
      </c>
      <c r="B54" s="117" t="s">
        <v>16</v>
      </c>
      <c r="C54" s="150">
        <v>10.050000000000001</v>
      </c>
      <c r="D54" s="119">
        <f t="shared" si="0"/>
        <v>5.0250000000000004</v>
      </c>
      <c r="E54" s="119">
        <f t="shared" si="1"/>
        <v>9.0450000000000017</v>
      </c>
      <c r="F54" s="119">
        <f t="shared" si="2"/>
        <v>11.055000000000001</v>
      </c>
      <c r="G54" s="121" t="s">
        <v>53</v>
      </c>
      <c r="H54" s="266" t="s">
        <v>54</v>
      </c>
      <c r="I54" s="266"/>
      <c r="J54" s="266"/>
      <c r="K54" s="266"/>
      <c r="L54" s="141"/>
      <c r="M54" s="39">
        <v>0</v>
      </c>
    </row>
    <row r="55" spans="1:13" ht="59.25" customHeight="1" x14ac:dyDescent="0.5">
      <c r="A55" s="144" t="s">
        <v>55</v>
      </c>
      <c r="B55" s="117" t="s">
        <v>16</v>
      </c>
      <c r="C55" s="150">
        <v>11.2</v>
      </c>
      <c r="D55" s="119">
        <f t="shared" si="0"/>
        <v>5.6</v>
      </c>
      <c r="E55" s="119">
        <f t="shared" si="1"/>
        <v>10.08</v>
      </c>
      <c r="F55" s="119">
        <f t="shared" si="2"/>
        <v>12.32</v>
      </c>
      <c r="G55" s="253" t="s">
        <v>53</v>
      </c>
      <c r="H55" s="266" t="s">
        <v>56</v>
      </c>
      <c r="I55" s="266"/>
      <c r="J55" s="266"/>
      <c r="K55" s="266"/>
      <c r="L55" s="167"/>
      <c r="M55" s="39">
        <v>1</v>
      </c>
    </row>
    <row r="56" spans="1:13" ht="54" customHeight="1" x14ac:dyDescent="0.5">
      <c r="A56" s="202" t="s">
        <v>57</v>
      </c>
      <c r="B56" s="117" t="s">
        <v>16</v>
      </c>
      <c r="C56" s="149">
        <v>1.45</v>
      </c>
      <c r="D56" s="119">
        <f t="shared" si="0"/>
        <v>0.72499999999999998</v>
      </c>
      <c r="E56" s="119">
        <f t="shared" si="1"/>
        <v>1.3049999999999999</v>
      </c>
      <c r="F56" s="119">
        <f t="shared" si="2"/>
        <v>1.595</v>
      </c>
      <c r="G56" s="253" t="s">
        <v>17</v>
      </c>
      <c r="H56" s="266" t="s">
        <v>54</v>
      </c>
      <c r="I56" s="266"/>
      <c r="J56" s="266"/>
      <c r="K56" s="266"/>
      <c r="L56" s="141"/>
      <c r="M56" s="39">
        <v>1</v>
      </c>
    </row>
    <row r="57" spans="1:13" ht="53.65" hidden="1" customHeight="1" x14ac:dyDescent="0.5">
      <c r="A57" s="202" t="s">
        <v>58</v>
      </c>
      <c r="B57" s="117"/>
      <c r="C57" s="149">
        <v>3.55</v>
      </c>
      <c r="D57" s="119">
        <f t="shared" si="0"/>
        <v>1.7749999999999999</v>
      </c>
      <c r="E57" s="119">
        <f t="shared" si="1"/>
        <v>3.1949999999999998</v>
      </c>
      <c r="F57" s="119">
        <f t="shared" si="2"/>
        <v>3.9050000000000002</v>
      </c>
      <c r="G57" s="121" t="s">
        <v>59</v>
      </c>
      <c r="H57" s="266" t="s">
        <v>56</v>
      </c>
      <c r="I57" s="266"/>
      <c r="J57" s="266"/>
      <c r="K57" s="266"/>
      <c r="L57" s="141"/>
      <c r="M57" s="39">
        <v>0</v>
      </c>
    </row>
    <row r="58" spans="1:13" ht="53.65" customHeight="1" x14ac:dyDescent="0.5">
      <c r="A58" s="155" t="s">
        <v>60</v>
      </c>
      <c r="B58" s="117" t="s">
        <v>16</v>
      </c>
      <c r="C58" s="149">
        <f>17.45*0.05</f>
        <v>0.87250000000000005</v>
      </c>
      <c r="D58" s="119">
        <f t="shared" si="0"/>
        <v>0.43625000000000003</v>
      </c>
      <c r="E58" s="119">
        <f t="shared" si="1"/>
        <v>0.78525000000000011</v>
      </c>
      <c r="F58" s="119">
        <f t="shared" si="2"/>
        <v>0.9597500000000001</v>
      </c>
      <c r="G58" s="253" t="s">
        <v>61</v>
      </c>
      <c r="H58" s="266" t="s">
        <v>56</v>
      </c>
      <c r="I58" s="266"/>
      <c r="J58" s="266"/>
      <c r="K58" s="266"/>
      <c r="L58" s="140"/>
      <c r="M58" s="39">
        <v>1</v>
      </c>
    </row>
    <row r="59" spans="1:13" ht="53.65" hidden="1" customHeight="1" x14ac:dyDescent="0.5">
      <c r="A59" s="155" t="s">
        <v>62</v>
      </c>
      <c r="B59" s="117" t="s">
        <v>16</v>
      </c>
      <c r="C59" s="149">
        <f>24.81*0.05</f>
        <v>1.2404999999999999</v>
      </c>
      <c r="D59" s="119">
        <f t="shared" si="0"/>
        <v>0.62024999999999997</v>
      </c>
      <c r="E59" s="119">
        <f t="shared" si="1"/>
        <v>1.1164499999999999</v>
      </c>
      <c r="F59" s="119">
        <f t="shared" si="2"/>
        <v>1.3645499999999999</v>
      </c>
      <c r="G59" s="121" t="s">
        <v>61</v>
      </c>
      <c r="H59" s="266" t="s">
        <v>56</v>
      </c>
      <c r="I59" s="266"/>
      <c r="J59" s="266"/>
      <c r="K59" s="266"/>
      <c r="L59" s="140"/>
      <c r="M59" s="39">
        <v>0</v>
      </c>
    </row>
    <row r="60" spans="1:13" ht="53.65" hidden="1" customHeight="1" x14ac:dyDescent="0.5">
      <c r="A60" s="155" t="s">
        <v>63</v>
      </c>
      <c r="B60" s="117" t="s">
        <v>16</v>
      </c>
      <c r="C60" s="149">
        <f>10.22*0.05</f>
        <v>0.51100000000000001</v>
      </c>
      <c r="D60" s="119">
        <f t="shared" si="0"/>
        <v>0.2555</v>
      </c>
      <c r="E60" s="119">
        <f t="shared" si="1"/>
        <v>0.45990000000000003</v>
      </c>
      <c r="F60" s="119">
        <f t="shared" si="2"/>
        <v>0.56210000000000004</v>
      </c>
      <c r="G60" s="121" t="s">
        <v>61</v>
      </c>
      <c r="H60" s="266" t="s">
        <v>56</v>
      </c>
      <c r="I60" s="266"/>
      <c r="J60" s="266"/>
      <c r="K60" s="266"/>
      <c r="L60" s="140"/>
      <c r="M60" s="39">
        <v>0</v>
      </c>
    </row>
    <row r="61" spans="1:13" ht="53.65" hidden="1" customHeight="1" x14ac:dyDescent="0.5">
      <c r="A61" s="155" t="s">
        <v>64</v>
      </c>
      <c r="B61" s="117" t="s">
        <v>16</v>
      </c>
      <c r="C61" s="149">
        <f>22.18*0.05</f>
        <v>1.109</v>
      </c>
      <c r="D61" s="119">
        <f t="shared" si="0"/>
        <v>0.55449999999999999</v>
      </c>
      <c r="E61" s="119">
        <f t="shared" si="1"/>
        <v>0.99809999999999999</v>
      </c>
      <c r="F61" s="119">
        <f t="shared" si="2"/>
        <v>1.2199</v>
      </c>
      <c r="G61" s="121" t="s">
        <v>61</v>
      </c>
      <c r="H61" s="266" t="s">
        <v>56</v>
      </c>
      <c r="I61" s="266"/>
      <c r="J61" s="266"/>
      <c r="K61" s="266"/>
      <c r="L61" s="141"/>
      <c r="M61" s="39">
        <v>0</v>
      </c>
    </row>
    <row r="62" spans="1:13" ht="53.65" hidden="1" customHeight="1" x14ac:dyDescent="0.5">
      <c r="A62" s="155" t="s">
        <v>65</v>
      </c>
      <c r="B62" s="117" t="s">
        <v>16</v>
      </c>
      <c r="C62" s="149">
        <f>49.6*0.05</f>
        <v>2.4800000000000004</v>
      </c>
      <c r="D62" s="119">
        <f t="shared" si="0"/>
        <v>1.2400000000000002</v>
      </c>
      <c r="E62" s="119">
        <f t="shared" si="1"/>
        <v>2.2320000000000007</v>
      </c>
      <c r="F62" s="119">
        <f t="shared" si="2"/>
        <v>2.7280000000000006</v>
      </c>
      <c r="G62" s="121" t="s">
        <v>61</v>
      </c>
      <c r="H62" s="266" t="s">
        <v>56</v>
      </c>
      <c r="I62" s="266"/>
      <c r="J62" s="266"/>
      <c r="K62" s="266"/>
      <c r="L62" s="140"/>
      <c r="M62" s="39">
        <v>0</v>
      </c>
    </row>
    <row r="63" spans="1:13" ht="59.25" hidden="1" customHeight="1" x14ac:dyDescent="0.5">
      <c r="A63" s="156" t="s">
        <v>66</v>
      </c>
      <c r="B63" s="117" t="s">
        <v>16</v>
      </c>
      <c r="C63" s="149">
        <f>21.05*0.05</f>
        <v>1.0525</v>
      </c>
      <c r="D63" s="119">
        <f t="shared" si="0"/>
        <v>0.52625</v>
      </c>
      <c r="E63" s="119">
        <f t="shared" si="1"/>
        <v>0.94725000000000004</v>
      </c>
      <c r="F63" s="119">
        <f t="shared" si="2"/>
        <v>1.1577500000000001</v>
      </c>
      <c r="G63" s="121" t="s">
        <v>61</v>
      </c>
      <c r="H63" s="266" t="s">
        <v>56</v>
      </c>
      <c r="I63" s="266"/>
      <c r="J63" s="266"/>
      <c r="K63" s="266"/>
      <c r="L63" s="140"/>
      <c r="M63" s="39">
        <v>0</v>
      </c>
    </row>
    <row r="64" spans="1:13" ht="35.25" customHeight="1" x14ac:dyDescent="0.5">
      <c r="A64" s="155" t="s">
        <v>67</v>
      </c>
      <c r="B64" s="117" t="s">
        <v>16</v>
      </c>
      <c r="C64" s="149">
        <f>14.16*0.05</f>
        <v>0.70800000000000007</v>
      </c>
      <c r="D64" s="119">
        <f t="shared" si="0"/>
        <v>0.35400000000000004</v>
      </c>
      <c r="E64" s="119">
        <f t="shared" si="1"/>
        <v>0.6372000000000001</v>
      </c>
      <c r="F64" s="119">
        <f t="shared" si="2"/>
        <v>0.77880000000000016</v>
      </c>
      <c r="G64" s="253" t="s">
        <v>61</v>
      </c>
      <c r="H64" s="266" t="s">
        <v>56</v>
      </c>
      <c r="I64" s="266"/>
      <c r="J64" s="266"/>
      <c r="K64" s="266"/>
      <c r="L64" s="140"/>
      <c r="M64" s="39">
        <v>1</v>
      </c>
    </row>
    <row r="65" spans="1:13" ht="39.75" hidden="1" customHeight="1" x14ac:dyDescent="0.5">
      <c r="A65" s="155" t="s">
        <v>68</v>
      </c>
      <c r="B65" s="117" t="s">
        <v>16</v>
      </c>
      <c r="C65" s="149">
        <f>43.92*0.05</f>
        <v>2.1960000000000002</v>
      </c>
      <c r="D65" s="119">
        <f t="shared" si="0"/>
        <v>1.0980000000000001</v>
      </c>
      <c r="E65" s="119">
        <f t="shared" si="1"/>
        <v>1.9764000000000002</v>
      </c>
      <c r="F65" s="119">
        <f t="shared" si="2"/>
        <v>2.4156000000000004</v>
      </c>
      <c r="G65" s="121" t="s">
        <v>61</v>
      </c>
      <c r="H65" s="266" t="s">
        <v>56</v>
      </c>
      <c r="I65" s="266"/>
      <c r="J65" s="266"/>
      <c r="K65" s="266"/>
      <c r="L65" s="141"/>
      <c r="M65" s="39">
        <v>0</v>
      </c>
    </row>
    <row r="66" spans="1:13" ht="42" hidden="1" customHeight="1" x14ac:dyDescent="0.5">
      <c r="A66" s="155" t="s">
        <v>69</v>
      </c>
      <c r="B66" s="117" t="s">
        <v>16</v>
      </c>
      <c r="C66" s="150">
        <f>27.94*0.05</f>
        <v>1.3970000000000002</v>
      </c>
      <c r="D66" s="119">
        <f t="shared" si="0"/>
        <v>0.69850000000000012</v>
      </c>
      <c r="E66" s="119">
        <f t="shared" si="1"/>
        <v>1.2573000000000003</v>
      </c>
      <c r="F66" s="119">
        <f t="shared" si="2"/>
        <v>1.5367000000000004</v>
      </c>
      <c r="G66" s="125" t="s">
        <v>61</v>
      </c>
      <c r="H66" s="269" t="s">
        <v>56</v>
      </c>
      <c r="I66" s="269"/>
      <c r="J66" s="269"/>
      <c r="K66" s="269"/>
      <c r="L66" s="140"/>
      <c r="M66" s="39">
        <v>0</v>
      </c>
    </row>
    <row r="67" spans="1:13" ht="54.75" hidden="1" customHeight="1" x14ac:dyDescent="0.5">
      <c r="A67" s="156" t="s">
        <v>70</v>
      </c>
      <c r="B67" s="117" t="s">
        <v>16</v>
      </c>
      <c r="C67" s="150">
        <f>80.55*0.05</f>
        <v>4.0274999999999999</v>
      </c>
      <c r="D67" s="119">
        <f t="shared" si="0"/>
        <v>2.0137499999999999</v>
      </c>
      <c r="E67" s="119">
        <f t="shared" si="1"/>
        <v>3.6247500000000001</v>
      </c>
      <c r="F67" s="119">
        <f t="shared" si="2"/>
        <v>4.43025</v>
      </c>
      <c r="G67" s="121" t="s">
        <v>61</v>
      </c>
      <c r="H67" s="269" t="s">
        <v>56</v>
      </c>
      <c r="I67" s="269"/>
      <c r="J67" s="269"/>
      <c r="K67" s="269"/>
      <c r="L67" s="140"/>
      <c r="M67" s="39">
        <v>0</v>
      </c>
    </row>
    <row r="68" spans="1:13" ht="42" customHeight="1" x14ac:dyDescent="0.5">
      <c r="A68" s="133" t="s">
        <v>71</v>
      </c>
      <c r="B68" s="124" t="s">
        <v>16</v>
      </c>
      <c r="C68" s="150">
        <v>4.04</v>
      </c>
      <c r="D68" s="119">
        <f t="shared" si="0"/>
        <v>2.02</v>
      </c>
      <c r="E68" s="119">
        <f t="shared" si="1"/>
        <v>3.6360000000000001</v>
      </c>
      <c r="F68" s="119">
        <f t="shared" si="2"/>
        <v>4.4440000000000008</v>
      </c>
      <c r="G68" s="254" t="s">
        <v>17</v>
      </c>
      <c r="H68" s="269" t="s">
        <v>56</v>
      </c>
      <c r="I68" s="269"/>
      <c r="J68" s="269"/>
      <c r="K68" s="269"/>
      <c r="L68" s="141"/>
      <c r="M68" s="39">
        <v>1</v>
      </c>
    </row>
    <row r="69" spans="1:13" ht="42" customHeight="1" x14ac:dyDescent="0.5">
      <c r="A69" s="133" t="s">
        <v>72</v>
      </c>
      <c r="B69" s="124" t="s">
        <v>16</v>
      </c>
      <c r="C69" s="151">
        <v>2.4500000000000002</v>
      </c>
      <c r="D69" s="119">
        <f t="shared" si="0"/>
        <v>1.2250000000000001</v>
      </c>
      <c r="E69" s="119">
        <f t="shared" si="1"/>
        <v>2.2050000000000001</v>
      </c>
      <c r="F69" s="119">
        <f t="shared" si="2"/>
        <v>2.6950000000000003</v>
      </c>
      <c r="G69" s="254" t="s">
        <v>17</v>
      </c>
      <c r="H69" s="269" t="s">
        <v>56</v>
      </c>
      <c r="I69" s="269"/>
      <c r="J69" s="269"/>
      <c r="K69" s="269"/>
      <c r="L69" s="141"/>
      <c r="M69" s="39">
        <v>1</v>
      </c>
    </row>
    <row r="70" spans="1:13" ht="42" hidden="1" customHeight="1" x14ac:dyDescent="0.5">
      <c r="A70" s="133" t="s">
        <v>73</v>
      </c>
      <c r="B70" s="124" t="s">
        <v>16</v>
      </c>
      <c r="C70" s="151">
        <v>2.4500000000000002</v>
      </c>
      <c r="D70" s="119">
        <f t="shared" si="0"/>
        <v>1.2250000000000001</v>
      </c>
      <c r="E70" s="119">
        <f t="shared" si="1"/>
        <v>2.2050000000000001</v>
      </c>
      <c r="F70" s="119">
        <f t="shared" si="2"/>
        <v>2.6950000000000003</v>
      </c>
      <c r="G70" s="125" t="s">
        <v>17</v>
      </c>
      <c r="H70" s="269" t="s">
        <v>56</v>
      </c>
      <c r="I70" s="269"/>
      <c r="J70" s="269"/>
      <c r="K70" s="269"/>
      <c r="L70" s="140"/>
      <c r="M70" s="39">
        <v>0</v>
      </c>
    </row>
    <row r="71" spans="1:13" ht="42" hidden="1" customHeight="1" x14ac:dyDescent="0.5">
      <c r="A71" s="133" t="s">
        <v>74</v>
      </c>
      <c r="B71" s="124" t="s">
        <v>16</v>
      </c>
      <c r="C71" s="151">
        <v>2.4500000000000002</v>
      </c>
      <c r="D71" s="119">
        <f t="shared" si="0"/>
        <v>1.2250000000000001</v>
      </c>
      <c r="E71" s="119">
        <f t="shared" si="1"/>
        <v>2.2050000000000001</v>
      </c>
      <c r="F71" s="119">
        <f t="shared" si="2"/>
        <v>2.6950000000000003</v>
      </c>
      <c r="G71" s="125" t="s">
        <v>17</v>
      </c>
      <c r="H71" s="269" t="s">
        <v>56</v>
      </c>
      <c r="I71" s="269"/>
      <c r="J71" s="269"/>
      <c r="K71" s="269"/>
      <c r="L71" s="140"/>
      <c r="M71" s="39">
        <v>0</v>
      </c>
    </row>
    <row r="72" spans="1:13" ht="42" customHeight="1" x14ac:dyDescent="0.5">
      <c r="A72" s="139" t="s">
        <v>75</v>
      </c>
      <c r="B72" s="124" t="s">
        <v>16</v>
      </c>
      <c r="C72" s="151">
        <v>2.4500000000000002</v>
      </c>
      <c r="D72" s="119">
        <f t="shared" si="0"/>
        <v>1.2250000000000001</v>
      </c>
      <c r="E72" s="119">
        <f t="shared" si="1"/>
        <v>2.2050000000000001</v>
      </c>
      <c r="F72" s="119">
        <f t="shared" si="2"/>
        <v>2.6950000000000003</v>
      </c>
      <c r="G72" s="254" t="s">
        <v>17</v>
      </c>
      <c r="H72" s="269" t="s">
        <v>56</v>
      </c>
      <c r="I72" s="269"/>
      <c r="J72" s="269"/>
      <c r="K72" s="269"/>
      <c r="L72" s="141"/>
      <c r="M72" s="39">
        <v>1</v>
      </c>
    </row>
    <row r="73" spans="1:13" ht="42" customHeight="1" x14ac:dyDescent="0.5">
      <c r="A73" s="133" t="s">
        <v>76</v>
      </c>
      <c r="B73" s="117" t="s">
        <v>16</v>
      </c>
      <c r="C73" s="118">
        <v>3.27</v>
      </c>
      <c r="D73" s="119">
        <f t="shared" si="0"/>
        <v>1.635</v>
      </c>
      <c r="E73" s="119">
        <f t="shared" si="1"/>
        <v>2.9430000000000001</v>
      </c>
      <c r="F73" s="119">
        <f t="shared" si="2"/>
        <v>3.5970000000000004</v>
      </c>
      <c r="G73" s="253" t="s">
        <v>17</v>
      </c>
      <c r="H73" s="266" t="s">
        <v>56</v>
      </c>
      <c r="I73" s="266"/>
      <c r="J73" s="266"/>
      <c r="K73" s="266"/>
      <c r="L73" s="141"/>
      <c r="M73" s="39">
        <v>1</v>
      </c>
    </row>
    <row r="74" spans="1:13" ht="42" customHeight="1" x14ac:dyDescent="0.5">
      <c r="A74" s="158" t="s">
        <v>77</v>
      </c>
      <c r="B74" s="117" t="s">
        <v>16</v>
      </c>
      <c r="C74" s="118">
        <v>3.45</v>
      </c>
      <c r="D74" s="119">
        <f t="shared" si="0"/>
        <v>1.7250000000000001</v>
      </c>
      <c r="E74" s="119">
        <f t="shared" si="1"/>
        <v>3.1050000000000004</v>
      </c>
      <c r="F74" s="119">
        <f t="shared" si="2"/>
        <v>3.7950000000000004</v>
      </c>
      <c r="G74" s="253" t="s">
        <v>17</v>
      </c>
      <c r="H74" s="266" t="s">
        <v>56</v>
      </c>
      <c r="I74" s="266"/>
      <c r="J74" s="266"/>
      <c r="K74" s="266"/>
      <c r="L74" s="141"/>
      <c r="M74" s="39">
        <v>1</v>
      </c>
    </row>
    <row r="75" spans="1:13" ht="42" customHeight="1" x14ac:dyDescent="0.5">
      <c r="A75" s="203" t="s">
        <v>78</v>
      </c>
      <c r="B75" s="117" t="s">
        <v>16</v>
      </c>
      <c r="C75" s="118">
        <v>2.95</v>
      </c>
      <c r="D75" s="119">
        <f t="shared" si="0"/>
        <v>1.4750000000000001</v>
      </c>
      <c r="E75" s="119">
        <f t="shared" si="1"/>
        <v>2.6550000000000002</v>
      </c>
      <c r="F75" s="119">
        <f t="shared" si="2"/>
        <v>3.2450000000000006</v>
      </c>
      <c r="G75" s="253" t="s">
        <v>17</v>
      </c>
      <c r="H75" s="266" t="s">
        <v>56</v>
      </c>
      <c r="I75" s="266"/>
      <c r="J75" s="266"/>
      <c r="K75" s="266"/>
      <c r="L75" s="141"/>
      <c r="M75" s="39">
        <v>1</v>
      </c>
    </row>
    <row r="76" spans="1:13" ht="42" hidden="1" customHeight="1" x14ac:dyDescent="0.5">
      <c r="A76" s="203" t="s">
        <v>79</v>
      </c>
      <c r="B76" s="124" t="s">
        <v>16</v>
      </c>
      <c r="C76" s="151">
        <v>4.6500000000000004</v>
      </c>
      <c r="D76" s="119">
        <f t="shared" si="0"/>
        <v>2.3250000000000002</v>
      </c>
      <c r="E76" s="119">
        <f t="shared" si="1"/>
        <v>4.1850000000000005</v>
      </c>
      <c r="F76" s="119">
        <f t="shared" si="2"/>
        <v>5.1150000000000011</v>
      </c>
      <c r="G76" s="125" t="s">
        <v>17</v>
      </c>
      <c r="H76" s="269" t="s">
        <v>56</v>
      </c>
      <c r="I76" s="269"/>
      <c r="J76" s="269"/>
      <c r="K76" s="269"/>
      <c r="L76" s="141"/>
      <c r="M76" s="39">
        <v>0</v>
      </c>
    </row>
    <row r="77" spans="1:13" ht="42" hidden="1" customHeight="1" x14ac:dyDescent="0.5">
      <c r="A77" s="134" t="s">
        <v>80</v>
      </c>
      <c r="B77" s="124" t="s">
        <v>16</v>
      </c>
      <c r="C77" s="151">
        <v>4.6500000000000004</v>
      </c>
      <c r="D77" s="119">
        <f t="shared" si="0"/>
        <v>2.3250000000000002</v>
      </c>
      <c r="E77" s="119">
        <f t="shared" si="1"/>
        <v>4.1850000000000005</v>
      </c>
      <c r="F77" s="119">
        <f t="shared" si="2"/>
        <v>5.1150000000000011</v>
      </c>
      <c r="G77" s="125" t="s">
        <v>17</v>
      </c>
      <c r="H77" s="269" t="s">
        <v>56</v>
      </c>
      <c r="I77" s="269"/>
      <c r="J77" s="269"/>
      <c r="K77" s="269"/>
      <c r="L77" s="141"/>
      <c r="M77" s="39">
        <v>0</v>
      </c>
    </row>
    <row r="78" spans="1:13" ht="51.65" customHeight="1" x14ac:dyDescent="0.5">
      <c r="A78" s="139" t="s">
        <v>81</v>
      </c>
      <c r="B78" s="117" t="s">
        <v>16</v>
      </c>
      <c r="C78" s="149">
        <v>0.95</v>
      </c>
      <c r="D78" s="119">
        <f t="shared" si="0"/>
        <v>0.47499999999999998</v>
      </c>
      <c r="E78" s="119">
        <f t="shared" si="1"/>
        <v>0.85499999999999998</v>
      </c>
      <c r="F78" s="119">
        <f t="shared" si="2"/>
        <v>1.0449999999999999</v>
      </c>
      <c r="G78" s="253" t="s">
        <v>17</v>
      </c>
      <c r="H78" s="270" t="s">
        <v>82</v>
      </c>
      <c r="I78" s="270"/>
      <c r="J78" s="270"/>
      <c r="K78" s="270"/>
      <c r="L78" s="141"/>
      <c r="M78" s="39">
        <v>1</v>
      </c>
    </row>
    <row r="79" spans="1:13" ht="73.5" hidden="1" customHeight="1" x14ac:dyDescent="0.5">
      <c r="A79" s="139" t="s">
        <v>83</v>
      </c>
      <c r="B79" s="117"/>
      <c r="C79" s="149">
        <v>2.13</v>
      </c>
      <c r="D79" s="119">
        <f t="shared" si="0"/>
        <v>1.0649999999999999</v>
      </c>
      <c r="E79" s="119">
        <f t="shared" si="1"/>
        <v>1.917</v>
      </c>
      <c r="F79" s="119">
        <f t="shared" si="2"/>
        <v>2.343</v>
      </c>
      <c r="G79" s="127" t="s">
        <v>84</v>
      </c>
      <c r="H79" s="266" t="s">
        <v>85</v>
      </c>
      <c r="I79" s="266"/>
      <c r="J79" s="266"/>
      <c r="K79" s="266"/>
      <c r="L79" s="140"/>
      <c r="M79" s="39">
        <v>0</v>
      </c>
    </row>
    <row r="80" spans="1:13" ht="42" customHeight="1" x14ac:dyDescent="0.5">
      <c r="A80" s="144" t="s">
        <v>86</v>
      </c>
      <c r="B80" s="117"/>
      <c r="C80" s="149">
        <v>3.05</v>
      </c>
      <c r="D80" s="119">
        <f t="shared" si="0"/>
        <v>1.5249999999999999</v>
      </c>
      <c r="E80" s="119">
        <f t="shared" si="1"/>
        <v>2.7450000000000001</v>
      </c>
      <c r="F80" s="119">
        <f t="shared" si="2"/>
        <v>3.355</v>
      </c>
      <c r="G80" s="255" t="s">
        <v>84</v>
      </c>
      <c r="H80" s="266" t="s">
        <v>85</v>
      </c>
      <c r="I80" s="266"/>
      <c r="J80" s="266"/>
      <c r="K80" s="266"/>
      <c r="L80" s="141"/>
      <c r="M80" s="39">
        <v>1</v>
      </c>
    </row>
    <row r="81" spans="1:13" ht="42" hidden="1" customHeight="1" x14ac:dyDescent="0.5">
      <c r="A81" s="144" t="s">
        <v>87</v>
      </c>
      <c r="B81" s="117" t="s">
        <v>16</v>
      </c>
      <c r="C81" s="149">
        <v>3.55</v>
      </c>
      <c r="D81" s="119">
        <f t="shared" si="0"/>
        <v>1.7749999999999999</v>
      </c>
      <c r="E81" s="119">
        <f t="shared" si="1"/>
        <v>3.1949999999999998</v>
      </c>
      <c r="F81" s="119">
        <f t="shared" si="2"/>
        <v>3.9050000000000002</v>
      </c>
      <c r="G81" s="121" t="s">
        <v>17</v>
      </c>
      <c r="H81" s="266" t="s">
        <v>85</v>
      </c>
      <c r="I81" s="266"/>
      <c r="J81" s="266"/>
      <c r="K81" s="266"/>
      <c r="L81" s="141"/>
      <c r="M81" s="39">
        <v>0</v>
      </c>
    </row>
    <row r="82" spans="1:13" ht="70.5" hidden="1" customHeight="1" x14ac:dyDescent="0.5">
      <c r="A82" s="139" t="s">
        <v>88</v>
      </c>
      <c r="B82" s="117"/>
      <c r="C82" s="149">
        <v>1.33</v>
      </c>
      <c r="D82" s="119">
        <f t="shared" si="0"/>
        <v>0.66500000000000004</v>
      </c>
      <c r="E82" s="119">
        <f t="shared" si="1"/>
        <v>1.1970000000000001</v>
      </c>
      <c r="F82" s="119">
        <f t="shared" si="2"/>
        <v>1.4630000000000003</v>
      </c>
      <c r="G82" s="127" t="s">
        <v>84</v>
      </c>
      <c r="H82" s="266" t="s">
        <v>85</v>
      </c>
      <c r="I82" s="266"/>
      <c r="J82" s="266"/>
      <c r="K82" s="266"/>
      <c r="L82" s="140"/>
      <c r="M82" s="39">
        <v>0</v>
      </c>
    </row>
    <row r="83" spans="1:13" ht="42" customHeight="1" x14ac:dyDescent="0.5">
      <c r="A83" s="139" t="s">
        <v>89</v>
      </c>
      <c r="B83" s="117"/>
      <c r="C83" s="149">
        <v>1.9</v>
      </c>
      <c r="D83" s="119">
        <f t="shared" si="0"/>
        <v>0.95</v>
      </c>
      <c r="E83" s="119">
        <f t="shared" si="1"/>
        <v>1.71</v>
      </c>
      <c r="F83" s="119">
        <f t="shared" si="2"/>
        <v>2.09</v>
      </c>
      <c r="G83" s="255" t="s">
        <v>84</v>
      </c>
      <c r="H83" s="266" t="s">
        <v>85</v>
      </c>
      <c r="I83" s="266"/>
      <c r="J83" s="266"/>
      <c r="K83" s="266"/>
      <c r="L83" s="141"/>
      <c r="M83" s="39">
        <v>1</v>
      </c>
    </row>
    <row r="84" spans="1:13" ht="42" hidden="1" customHeight="1" x14ac:dyDescent="0.5">
      <c r="A84" s="139" t="s">
        <v>90</v>
      </c>
      <c r="B84" s="117"/>
      <c r="C84" s="149">
        <v>4.05</v>
      </c>
      <c r="D84" s="119">
        <f t="shared" si="0"/>
        <v>2.0249999999999999</v>
      </c>
      <c r="E84" s="119">
        <f t="shared" si="1"/>
        <v>3.645</v>
      </c>
      <c r="F84" s="119">
        <f t="shared" si="2"/>
        <v>4.4550000000000001</v>
      </c>
      <c r="G84" s="127" t="s">
        <v>91</v>
      </c>
      <c r="H84" s="266" t="s">
        <v>85</v>
      </c>
      <c r="I84" s="266"/>
      <c r="J84" s="266"/>
      <c r="K84" s="266"/>
      <c r="L84" s="140"/>
      <c r="M84" s="39">
        <v>0</v>
      </c>
    </row>
    <row r="85" spans="1:13" customFormat="1" ht="42" customHeight="1" x14ac:dyDescent="0.35">
      <c r="A85" s="134" t="s">
        <v>92</v>
      </c>
      <c r="B85" s="117" t="s">
        <v>16</v>
      </c>
      <c r="C85" s="118">
        <v>3.14</v>
      </c>
      <c r="D85" s="119">
        <f t="shared" si="0"/>
        <v>1.57</v>
      </c>
      <c r="E85" s="119">
        <f t="shared" si="1"/>
        <v>2.8260000000000001</v>
      </c>
      <c r="F85" s="119">
        <f t="shared" si="2"/>
        <v>3.4540000000000006</v>
      </c>
      <c r="G85" s="253" t="s">
        <v>17</v>
      </c>
      <c r="H85" s="266" t="s">
        <v>56</v>
      </c>
      <c r="I85" s="266"/>
      <c r="J85" s="266"/>
      <c r="K85" s="266"/>
      <c r="L85" s="141"/>
      <c r="M85" s="39">
        <v>1</v>
      </c>
    </row>
    <row r="86" spans="1:13" ht="42" customHeight="1" x14ac:dyDescent="0.5">
      <c r="A86" s="204" t="s">
        <v>93</v>
      </c>
      <c r="B86" s="117" t="s">
        <v>16</v>
      </c>
      <c r="C86" s="149">
        <v>2.2000000000000002</v>
      </c>
      <c r="D86" s="119">
        <f t="shared" si="0"/>
        <v>1.1000000000000001</v>
      </c>
      <c r="E86" s="119">
        <f t="shared" si="1"/>
        <v>1.9800000000000002</v>
      </c>
      <c r="F86" s="119">
        <f t="shared" si="2"/>
        <v>2.4200000000000004</v>
      </c>
      <c r="G86" s="253" t="s">
        <v>17</v>
      </c>
      <c r="H86" s="266" t="s">
        <v>94</v>
      </c>
      <c r="I86" s="266"/>
      <c r="J86" s="266"/>
      <c r="K86" s="266"/>
      <c r="L86" s="141"/>
      <c r="M86" s="39">
        <v>1</v>
      </c>
    </row>
    <row r="87" spans="1:13" ht="42" customHeight="1" x14ac:dyDescent="0.5">
      <c r="A87" s="135" t="s">
        <v>95</v>
      </c>
      <c r="B87" s="117" t="s">
        <v>16</v>
      </c>
      <c r="C87" s="149">
        <v>14.19</v>
      </c>
      <c r="D87" s="119">
        <f t="shared" si="0"/>
        <v>7.0949999999999998</v>
      </c>
      <c r="E87" s="119">
        <f t="shared" si="1"/>
        <v>12.770999999999999</v>
      </c>
      <c r="F87" s="119">
        <f t="shared" si="2"/>
        <v>15.609</v>
      </c>
      <c r="G87" s="253" t="s">
        <v>17</v>
      </c>
      <c r="H87" s="266" t="s">
        <v>94</v>
      </c>
      <c r="I87" s="266"/>
      <c r="J87" s="266"/>
      <c r="K87" s="266"/>
      <c r="L87" s="141"/>
      <c r="M87" s="39">
        <v>1</v>
      </c>
    </row>
    <row r="88" spans="1:13" ht="42" customHeight="1" x14ac:dyDescent="0.5">
      <c r="A88" s="136" t="s">
        <v>96</v>
      </c>
      <c r="B88" s="152" t="s">
        <v>16</v>
      </c>
      <c r="C88" s="172">
        <v>16.28</v>
      </c>
      <c r="D88" s="147">
        <f t="shared" si="0"/>
        <v>8.14</v>
      </c>
      <c r="E88" s="147">
        <f t="shared" si="1"/>
        <v>14.652000000000001</v>
      </c>
      <c r="F88" s="147">
        <f t="shared" si="2"/>
        <v>17.908000000000001</v>
      </c>
      <c r="G88" s="256" t="s">
        <v>17</v>
      </c>
      <c r="H88" s="267" t="s">
        <v>14</v>
      </c>
      <c r="I88" s="267"/>
      <c r="J88" s="267"/>
      <c r="K88" s="267"/>
      <c r="L88" s="171"/>
      <c r="M88" s="39">
        <v>1</v>
      </c>
    </row>
    <row r="89" spans="1:13" ht="42" customHeight="1" x14ac:dyDescent="0.5">
      <c r="A89" s="136" t="s">
        <v>97</v>
      </c>
      <c r="B89" s="152" t="s">
        <v>16</v>
      </c>
      <c r="C89" s="172">
        <v>16.28</v>
      </c>
      <c r="D89" s="147">
        <f t="shared" si="0"/>
        <v>8.14</v>
      </c>
      <c r="E89" s="147">
        <f t="shared" si="1"/>
        <v>14.652000000000001</v>
      </c>
      <c r="F89" s="147">
        <f t="shared" si="2"/>
        <v>17.908000000000001</v>
      </c>
      <c r="G89" s="256" t="s">
        <v>17</v>
      </c>
      <c r="H89" s="267" t="s">
        <v>14</v>
      </c>
      <c r="I89" s="267"/>
      <c r="J89" s="267"/>
      <c r="K89" s="267"/>
      <c r="L89" s="171"/>
      <c r="M89" s="39">
        <v>1</v>
      </c>
    </row>
    <row r="90" spans="1:13" ht="42" customHeight="1" x14ac:dyDescent="0.5">
      <c r="A90" s="138" t="s">
        <v>98</v>
      </c>
      <c r="B90" s="117" t="s">
        <v>16</v>
      </c>
      <c r="C90" s="149">
        <v>5.6</v>
      </c>
      <c r="D90" s="119">
        <f t="shared" si="0"/>
        <v>2.8</v>
      </c>
      <c r="E90" s="119">
        <f t="shared" si="1"/>
        <v>5.04</v>
      </c>
      <c r="F90" s="119">
        <f t="shared" si="2"/>
        <v>6.16</v>
      </c>
      <c r="G90" s="253" t="s">
        <v>17</v>
      </c>
      <c r="H90" s="266" t="s">
        <v>56</v>
      </c>
      <c r="I90" s="266"/>
      <c r="J90" s="266"/>
      <c r="K90" s="266"/>
      <c r="L90" s="141"/>
      <c r="M90" s="39">
        <v>1</v>
      </c>
    </row>
    <row r="91" spans="1:13" ht="42" customHeight="1" x14ac:dyDescent="0.5">
      <c r="A91" s="144" t="s">
        <v>99</v>
      </c>
      <c r="B91" s="117" t="s">
        <v>16</v>
      </c>
      <c r="C91" s="149">
        <v>7.2</v>
      </c>
      <c r="D91" s="119">
        <f t="shared" si="0"/>
        <v>3.6</v>
      </c>
      <c r="E91" s="119">
        <f t="shared" si="1"/>
        <v>6.48</v>
      </c>
      <c r="F91" s="119">
        <f t="shared" si="2"/>
        <v>7.9200000000000008</v>
      </c>
      <c r="G91" s="253" t="s">
        <v>17</v>
      </c>
      <c r="H91" s="266" t="s">
        <v>56</v>
      </c>
      <c r="I91" s="266"/>
      <c r="J91" s="266"/>
      <c r="K91" s="266"/>
      <c r="L91" s="141"/>
      <c r="M91" s="39">
        <v>1</v>
      </c>
    </row>
    <row r="92" spans="1:13" ht="42" customHeight="1" x14ac:dyDescent="0.5">
      <c r="A92" s="138" t="s">
        <v>100</v>
      </c>
      <c r="B92" s="124" t="s">
        <v>16</v>
      </c>
      <c r="C92" s="150">
        <v>8.5</v>
      </c>
      <c r="D92" s="119">
        <f t="shared" ref="D92:D152" si="6">C92*0.5</f>
        <v>4.25</v>
      </c>
      <c r="E92" s="119">
        <f t="shared" ref="E92:E152" si="7">C92*0.9</f>
        <v>7.65</v>
      </c>
      <c r="F92" s="119">
        <f t="shared" ref="F92:F152" si="8">C92*1.1</f>
        <v>9.3500000000000014</v>
      </c>
      <c r="G92" s="254" t="s">
        <v>17</v>
      </c>
      <c r="H92" s="269" t="s">
        <v>56</v>
      </c>
      <c r="I92" s="269"/>
      <c r="J92" s="269"/>
      <c r="K92" s="269"/>
      <c r="L92" s="141"/>
      <c r="M92" s="39">
        <v>1</v>
      </c>
    </row>
    <row r="93" spans="1:13" ht="42" customHeight="1" x14ac:dyDescent="0.5">
      <c r="A93" s="138" t="s">
        <v>101</v>
      </c>
      <c r="B93" s="117" t="s">
        <v>16</v>
      </c>
      <c r="C93" s="149">
        <v>14</v>
      </c>
      <c r="D93" s="119">
        <f t="shared" si="6"/>
        <v>7</v>
      </c>
      <c r="E93" s="119">
        <f t="shared" si="7"/>
        <v>12.6</v>
      </c>
      <c r="F93" s="119">
        <f t="shared" si="8"/>
        <v>15.400000000000002</v>
      </c>
      <c r="G93" s="253" t="s">
        <v>17</v>
      </c>
      <c r="H93" s="269" t="s">
        <v>56</v>
      </c>
      <c r="I93" s="269"/>
      <c r="J93" s="269"/>
      <c r="K93" s="269"/>
      <c r="L93" s="141"/>
      <c r="M93" s="39">
        <v>1</v>
      </c>
    </row>
    <row r="94" spans="1:13" ht="42" hidden="1" customHeight="1" x14ac:dyDescent="0.5">
      <c r="A94" s="138" t="s">
        <v>102</v>
      </c>
      <c r="B94" s="187" t="s">
        <v>16</v>
      </c>
      <c r="C94" s="188">
        <v>2.1</v>
      </c>
      <c r="D94" s="119">
        <f t="shared" si="6"/>
        <v>1.05</v>
      </c>
      <c r="E94" s="119">
        <f t="shared" si="7"/>
        <v>1.8900000000000001</v>
      </c>
      <c r="F94" s="119">
        <f t="shared" si="8"/>
        <v>2.3100000000000005</v>
      </c>
      <c r="G94" s="189" t="s">
        <v>17</v>
      </c>
      <c r="H94" s="268" t="s">
        <v>14</v>
      </c>
      <c r="I94" s="268"/>
      <c r="J94" s="268"/>
      <c r="K94" s="268"/>
      <c r="L94" s="140"/>
      <c r="M94" s="39">
        <v>0</v>
      </c>
    </row>
    <row r="95" spans="1:13" customFormat="1" ht="42" customHeight="1" x14ac:dyDescent="0.35">
      <c r="A95" s="144" t="s">
        <v>103</v>
      </c>
      <c r="B95" s="117" t="s">
        <v>16</v>
      </c>
      <c r="C95" s="118">
        <v>12.7</v>
      </c>
      <c r="D95" s="119">
        <f t="shared" si="6"/>
        <v>6.35</v>
      </c>
      <c r="E95" s="119">
        <f t="shared" si="7"/>
        <v>11.43</v>
      </c>
      <c r="F95" s="119">
        <f t="shared" si="8"/>
        <v>13.97</v>
      </c>
      <c r="G95" s="257" t="s">
        <v>17</v>
      </c>
      <c r="H95" s="266" t="s">
        <v>56</v>
      </c>
      <c r="I95" s="266"/>
      <c r="J95" s="266"/>
      <c r="K95" s="266"/>
      <c r="L95" s="141"/>
      <c r="M95" s="39">
        <v>1</v>
      </c>
    </row>
    <row r="96" spans="1:13" customFormat="1" ht="42" hidden="1" customHeight="1" x14ac:dyDescent="0.35">
      <c r="A96" s="144" t="s">
        <v>104</v>
      </c>
      <c r="B96" s="117" t="s">
        <v>16</v>
      </c>
      <c r="C96" s="118">
        <v>14.35</v>
      </c>
      <c r="D96" s="119">
        <f t="shared" si="6"/>
        <v>7.1749999999999998</v>
      </c>
      <c r="E96" s="119">
        <f t="shared" si="7"/>
        <v>12.914999999999999</v>
      </c>
      <c r="F96" s="119">
        <f t="shared" si="8"/>
        <v>15.785</v>
      </c>
      <c r="G96" s="120" t="s">
        <v>17</v>
      </c>
      <c r="H96" s="266" t="s">
        <v>56</v>
      </c>
      <c r="I96" s="266"/>
      <c r="J96" s="266"/>
      <c r="K96" s="266"/>
      <c r="L96" s="141"/>
      <c r="M96" s="39">
        <v>0</v>
      </c>
    </row>
    <row r="97" spans="1:13" customFormat="1" ht="42" customHeight="1" x14ac:dyDescent="0.35">
      <c r="A97" s="144" t="s">
        <v>105</v>
      </c>
      <c r="B97" s="117" t="s">
        <v>16</v>
      </c>
      <c r="C97" s="118">
        <v>12.8</v>
      </c>
      <c r="D97" s="119">
        <f t="shared" si="6"/>
        <v>6.4</v>
      </c>
      <c r="E97" s="119">
        <f t="shared" si="7"/>
        <v>11.520000000000001</v>
      </c>
      <c r="F97" s="119">
        <f t="shared" si="8"/>
        <v>14.080000000000002</v>
      </c>
      <c r="G97" s="257" t="s">
        <v>17</v>
      </c>
      <c r="H97" s="266" t="s">
        <v>56</v>
      </c>
      <c r="I97" s="266"/>
      <c r="J97" s="266"/>
      <c r="K97" s="266"/>
      <c r="L97" s="141"/>
      <c r="M97" s="39">
        <v>1</v>
      </c>
    </row>
    <row r="98" spans="1:13" customFormat="1" ht="42" customHeight="1" x14ac:dyDescent="0.35">
      <c r="A98" s="265" t="s">
        <v>326</v>
      </c>
      <c r="B98" s="117" t="s">
        <v>16</v>
      </c>
      <c r="C98" s="118">
        <v>1.1499999999999999</v>
      </c>
      <c r="D98" s="119">
        <f t="shared" si="6"/>
        <v>0.57499999999999996</v>
      </c>
      <c r="E98" s="119">
        <f t="shared" si="7"/>
        <v>1.0349999999999999</v>
      </c>
      <c r="F98" s="119">
        <f t="shared" si="8"/>
        <v>1.2649999999999999</v>
      </c>
      <c r="G98" s="257" t="s">
        <v>106</v>
      </c>
      <c r="H98" s="267" t="s">
        <v>107</v>
      </c>
      <c r="I98" s="267"/>
      <c r="J98" s="267"/>
      <c r="K98" s="267"/>
      <c r="L98" s="208"/>
      <c r="M98" s="42">
        <v>1</v>
      </c>
    </row>
    <row r="99" spans="1:13" customFormat="1" ht="42" customHeight="1" x14ac:dyDescent="0.35">
      <c r="A99" s="214" t="s">
        <v>108</v>
      </c>
      <c r="B99" s="117" t="s">
        <v>16</v>
      </c>
      <c r="C99" s="118">
        <v>0.33</v>
      </c>
      <c r="D99" s="119">
        <f t="shared" si="6"/>
        <v>0.16500000000000001</v>
      </c>
      <c r="E99" s="119">
        <f t="shared" si="7"/>
        <v>0.29700000000000004</v>
      </c>
      <c r="F99" s="119">
        <f t="shared" si="8"/>
        <v>0.36300000000000004</v>
      </c>
      <c r="G99" s="257" t="s">
        <v>109</v>
      </c>
      <c r="H99" s="266" t="s">
        <v>107</v>
      </c>
      <c r="I99" s="266"/>
      <c r="J99" s="266"/>
      <c r="K99" s="266"/>
      <c r="L99" s="141"/>
      <c r="M99" s="39">
        <v>1</v>
      </c>
    </row>
    <row r="100" spans="1:13" ht="48" customHeight="1" x14ac:dyDescent="0.5">
      <c r="A100" s="144" t="s">
        <v>323</v>
      </c>
      <c r="B100" s="117"/>
      <c r="C100" s="118">
        <v>2.0499999999999998</v>
      </c>
      <c r="D100" s="119">
        <f t="shared" si="6"/>
        <v>1.0249999999999999</v>
      </c>
      <c r="E100" s="119">
        <f t="shared" si="7"/>
        <v>1.845</v>
      </c>
      <c r="F100" s="119">
        <f t="shared" si="8"/>
        <v>2.2549999999999999</v>
      </c>
      <c r="G100" s="253" t="s">
        <v>110</v>
      </c>
      <c r="H100" s="266" t="s">
        <v>107</v>
      </c>
      <c r="I100" s="266"/>
      <c r="J100" s="266"/>
      <c r="K100" s="266"/>
      <c r="L100" s="141"/>
      <c r="M100" s="39">
        <v>1</v>
      </c>
    </row>
    <row r="101" spans="1:13" ht="54" customHeight="1" x14ac:dyDescent="0.5">
      <c r="A101" s="139" t="s">
        <v>111</v>
      </c>
      <c r="B101" s="117" t="s">
        <v>16</v>
      </c>
      <c r="C101" s="118">
        <v>15.1</v>
      </c>
      <c r="D101" s="119">
        <f t="shared" si="6"/>
        <v>7.55</v>
      </c>
      <c r="E101" s="119">
        <f t="shared" si="7"/>
        <v>13.59</v>
      </c>
      <c r="F101" s="119">
        <f t="shared" si="8"/>
        <v>16.61</v>
      </c>
      <c r="G101" s="253" t="s">
        <v>17</v>
      </c>
      <c r="H101" s="266" t="s">
        <v>14</v>
      </c>
      <c r="I101" s="266"/>
      <c r="J101" s="266"/>
      <c r="K101" s="266"/>
      <c r="L101" s="141"/>
      <c r="M101" s="39">
        <v>1</v>
      </c>
    </row>
    <row r="102" spans="1:13" ht="54" hidden="1" customHeight="1" x14ac:dyDescent="0.5">
      <c r="A102" s="215" t="s">
        <v>112</v>
      </c>
      <c r="B102" s="152"/>
      <c r="C102" s="166">
        <v>4</v>
      </c>
      <c r="D102" s="147">
        <f t="shared" si="6"/>
        <v>2</v>
      </c>
      <c r="E102" s="147">
        <f t="shared" si="7"/>
        <v>3.6</v>
      </c>
      <c r="F102" s="147">
        <f t="shared" si="8"/>
        <v>4.4000000000000004</v>
      </c>
      <c r="G102" s="128" t="s">
        <v>113</v>
      </c>
      <c r="H102" s="267" t="s">
        <v>14</v>
      </c>
      <c r="I102" s="267"/>
      <c r="J102" s="267"/>
      <c r="K102" s="267"/>
      <c r="L102" s="148"/>
      <c r="M102" s="39">
        <v>0</v>
      </c>
    </row>
    <row r="103" spans="1:13" ht="54" hidden="1" customHeight="1" x14ac:dyDescent="0.5">
      <c r="A103" s="215" t="s">
        <v>114</v>
      </c>
      <c r="B103" s="152"/>
      <c r="C103" s="166">
        <v>4</v>
      </c>
      <c r="D103" s="147">
        <f t="shared" si="6"/>
        <v>2</v>
      </c>
      <c r="E103" s="147">
        <f t="shared" si="7"/>
        <v>3.6</v>
      </c>
      <c r="F103" s="147">
        <f t="shared" si="8"/>
        <v>4.4000000000000004</v>
      </c>
      <c r="G103" s="128" t="s">
        <v>113</v>
      </c>
      <c r="H103" s="267" t="s">
        <v>14</v>
      </c>
      <c r="I103" s="267"/>
      <c r="J103" s="267"/>
      <c r="K103" s="267"/>
      <c r="L103" s="148"/>
      <c r="M103" s="39">
        <v>0</v>
      </c>
    </row>
    <row r="104" spans="1:13" ht="51" hidden="1" customHeight="1" x14ac:dyDescent="0.5">
      <c r="A104" s="170" t="s">
        <v>115</v>
      </c>
      <c r="B104" s="152" t="s">
        <v>16</v>
      </c>
      <c r="C104" s="166">
        <v>0.8</v>
      </c>
      <c r="D104" s="147">
        <f t="shared" si="6"/>
        <v>0.4</v>
      </c>
      <c r="E104" s="147">
        <f t="shared" si="7"/>
        <v>0.72000000000000008</v>
      </c>
      <c r="F104" s="147">
        <f t="shared" si="8"/>
        <v>0.88000000000000012</v>
      </c>
      <c r="G104" s="128" t="s">
        <v>116</v>
      </c>
      <c r="H104" s="267" t="s">
        <v>14</v>
      </c>
      <c r="I104" s="267"/>
      <c r="J104" s="267"/>
      <c r="K104" s="267"/>
      <c r="L104" s="148"/>
      <c r="M104" s="39">
        <v>0</v>
      </c>
    </row>
    <row r="105" spans="1:13" ht="42" hidden="1" customHeight="1" x14ac:dyDescent="0.5">
      <c r="A105" s="145" t="s">
        <v>117</v>
      </c>
      <c r="B105" s="152" t="s">
        <v>16</v>
      </c>
      <c r="C105" s="166">
        <v>15.2</v>
      </c>
      <c r="D105" s="147">
        <f t="shared" si="6"/>
        <v>7.6</v>
      </c>
      <c r="E105" s="147">
        <f t="shared" si="7"/>
        <v>13.68</v>
      </c>
      <c r="F105" s="147">
        <f t="shared" si="8"/>
        <v>16.72</v>
      </c>
      <c r="G105" s="128" t="s">
        <v>17</v>
      </c>
      <c r="H105" s="267" t="s">
        <v>14</v>
      </c>
      <c r="I105" s="267"/>
      <c r="J105" s="267"/>
      <c r="K105" s="267"/>
      <c r="L105" s="148"/>
      <c r="M105" s="39">
        <v>0</v>
      </c>
    </row>
    <row r="106" spans="1:13" ht="42" hidden="1" customHeight="1" x14ac:dyDescent="0.5">
      <c r="A106" s="145" t="s">
        <v>118</v>
      </c>
      <c r="B106" s="152" t="s">
        <v>16</v>
      </c>
      <c r="C106" s="166">
        <v>13.9</v>
      </c>
      <c r="D106" s="147">
        <f t="shared" si="6"/>
        <v>6.95</v>
      </c>
      <c r="E106" s="147">
        <f t="shared" si="7"/>
        <v>12.51</v>
      </c>
      <c r="F106" s="147">
        <f t="shared" si="8"/>
        <v>15.290000000000001</v>
      </c>
      <c r="G106" s="128" t="s">
        <v>17</v>
      </c>
      <c r="H106" s="267" t="s">
        <v>14</v>
      </c>
      <c r="I106" s="267"/>
      <c r="J106" s="267"/>
      <c r="K106" s="267"/>
      <c r="L106" s="148"/>
      <c r="M106" s="39">
        <v>0</v>
      </c>
    </row>
    <row r="107" spans="1:13" ht="54" customHeight="1" x14ac:dyDescent="0.5">
      <c r="A107" s="144" t="s">
        <v>119</v>
      </c>
      <c r="B107" s="117" t="s">
        <v>16</v>
      </c>
      <c r="C107" s="118">
        <v>1.1200000000000001</v>
      </c>
      <c r="D107" s="119">
        <f t="shared" si="6"/>
        <v>0.56000000000000005</v>
      </c>
      <c r="E107" s="119">
        <f t="shared" si="7"/>
        <v>1.0080000000000002</v>
      </c>
      <c r="F107" s="119">
        <f t="shared" si="8"/>
        <v>1.2320000000000002</v>
      </c>
      <c r="G107" s="258" t="s">
        <v>116</v>
      </c>
      <c r="H107" s="266" t="s">
        <v>46</v>
      </c>
      <c r="I107" s="266"/>
      <c r="J107" s="266"/>
      <c r="K107" s="266"/>
      <c r="L107" s="141"/>
      <c r="M107" s="39">
        <v>1</v>
      </c>
    </row>
    <row r="108" spans="1:13" ht="52.9" customHeight="1" x14ac:dyDescent="0.5">
      <c r="A108" s="144" t="s">
        <v>120</v>
      </c>
      <c r="B108" s="117" t="s">
        <v>16</v>
      </c>
      <c r="C108" s="118">
        <v>1.1200000000000001</v>
      </c>
      <c r="D108" s="119">
        <f t="shared" si="6"/>
        <v>0.56000000000000005</v>
      </c>
      <c r="E108" s="119">
        <f t="shared" si="7"/>
        <v>1.0080000000000002</v>
      </c>
      <c r="F108" s="119">
        <f t="shared" si="8"/>
        <v>1.2320000000000002</v>
      </c>
      <c r="G108" s="258" t="s">
        <v>116</v>
      </c>
      <c r="H108" s="266" t="s">
        <v>46</v>
      </c>
      <c r="I108" s="266"/>
      <c r="J108" s="266"/>
      <c r="K108" s="266"/>
      <c r="L108" s="141"/>
      <c r="M108" s="39">
        <v>1</v>
      </c>
    </row>
    <row r="109" spans="1:13" ht="49.15" customHeight="1" x14ac:dyDescent="0.5">
      <c r="A109" s="144" t="s">
        <v>121</v>
      </c>
      <c r="B109" s="117" t="s">
        <v>16</v>
      </c>
      <c r="C109" s="118">
        <v>1.1200000000000001</v>
      </c>
      <c r="D109" s="119">
        <f t="shared" si="6"/>
        <v>0.56000000000000005</v>
      </c>
      <c r="E109" s="119">
        <f t="shared" si="7"/>
        <v>1.0080000000000002</v>
      </c>
      <c r="F109" s="119">
        <f t="shared" si="8"/>
        <v>1.2320000000000002</v>
      </c>
      <c r="G109" s="258" t="s">
        <v>116</v>
      </c>
      <c r="H109" s="266" t="s">
        <v>46</v>
      </c>
      <c r="I109" s="266"/>
      <c r="J109" s="266"/>
      <c r="K109" s="266"/>
      <c r="L109" s="141"/>
      <c r="M109" s="39">
        <v>1</v>
      </c>
    </row>
    <row r="110" spans="1:13" ht="43.9" customHeight="1" x14ac:dyDescent="0.5">
      <c r="A110" s="144" t="s">
        <v>122</v>
      </c>
      <c r="B110" s="117" t="s">
        <v>16</v>
      </c>
      <c r="C110" s="118">
        <v>3.25</v>
      </c>
      <c r="D110" s="119">
        <f t="shared" si="6"/>
        <v>1.625</v>
      </c>
      <c r="E110" s="119">
        <f t="shared" si="7"/>
        <v>2.9250000000000003</v>
      </c>
      <c r="F110" s="119">
        <f t="shared" si="8"/>
        <v>3.5750000000000002</v>
      </c>
      <c r="G110" s="258" t="s">
        <v>116</v>
      </c>
      <c r="H110" s="266" t="s">
        <v>46</v>
      </c>
      <c r="I110" s="266"/>
      <c r="J110" s="266"/>
      <c r="K110" s="266"/>
      <c r="L110" s="141"/>
      <c r="M110" s="39">
        <v>1</v>
      </c>
    </row>
    <row r="111" spans="1:13" ht="48" hidden="1" customHeight="1" x14ac:dyDescent="0.5">
      <c r="A111" s="144" t="s">
        <v>123</v>
      </c>
      <c r="B111" s="117"/>
      <c r="C111" s="190">
        <v>2.8</v>
      </c>
      <c r="D111" s="119">
        <f t="shared" si="6"/>
        <v>1.4</v>
      </c>
      <c r="E111" s="119">
        <f t="shared" si="7"/>
        <v>2.52</v>
      </c>
      <c r="F111" s="119">
        <f t="shared" si="8"/>
        <v>3.08</v>
      </c>
      <c r="G111" s="191" t="s">
        <v>124</v>
      </c>
      <c r="H111" s="266" t="s">
        <v>46</v>
      </c>
      <c r="I111" s="266"/>
      <c r="J111" s="266"/>
      <c r="K111" s="266"/>
      <c r="L111" s="141"/>
      <c r="M111" s="39">
        <v>0</v>
      </c>
    </row>
    <row r="112" spans="1:13" ht="51" hidden="1" customHeight="1" x14ac:dyDescent="0.5">
      <c r="A112" s="144" t="s">
        <v>125</v>
      </c>
      <c r="B112" s="117"/>
      <c r="C112" s="118">
        <v>5.85</v>
      </c>
      <c r="D112" s="119">
        <f t="shared" si="6"/>
        <v>2.9249999999999998</v>
      </c>
      <c r="E112" s="119">
        <f t="shared" si="7"/>
        <v>5.2649999999999997</v>
      </c>
      <c r="F112" s="119">
        <f t="shared" si="8"/>
        <v>6.4350000000000005</v>
      </c>
      <c r="G112" s="153" t="s">
        <v>126</v>
      </c>
      <c r="H112" s="266" t="s">
        <v>46</v>
      </c>
      <c r="I112" s="266"/>
      <c r="J112" s="266"/>
      <c r="K112" s="266"/>
      <c r="L112" s="141"/>
      <c r="M112" s="39">
        <v>0</v>
      </c>
    </row>
    <row r="113" spans="1:13" ht="46.9" customHeight="1" x14ac:dyDescent="0.5">
      <c r="A113" s="144" t="s">
        <v>127</v>
      </c>
      <c r="B113" s="122"/>
      <c r="C113" s="118">
        <v>8</v>
      </c>
      <c r="D113" s="119">
        <f t="shared" si="6"/>
        <v>4</v>
      </c>
      <c r="E113" s="119">
        <f t="shared" si="7"/>
        <v>7.2</v>
      </c>
      <c r="F113" s="119">
        <f t="shared" si="8"/>
        <v>8.8000000000000007</v>
      </c>
      <c r="G113" s="253" t="s">
        <v>128</v>
      </c>
      <c r="H113" s="266" t="s">
        <v>14</v>
      </c>
      <c r="I113" s="266"/>
      <c r="J113" s="266"/>
      <c r="K113" s="266"/>
      <c r="L113" s="140"/>
      <c r="M113" s="39">
        <v>1</v>
      </c>
    </row>
    <row r="114" spans="1:13" ht="50.65" hidden="1" customHeight="1" x14ac:dyDescent="0.5">
      <c r="A114" s="144" t="s">
        <v>129</v>
      </c>
      <c r="B114" s="122"/>
      <c r="C114" s="118">
        <v>14</v>
      </c>
      <c r="D114" s="119">
        <f t="shared" si="6"/>
        <v>7</v>
      </c>
      <c r="E114" s="119">
        <f t="shared" si="7"/>
        <v>12.6</v>
      </c>
      <c r="F114" s="119">
        <f t="shared" si="8"/>
        <v>15.400000000000002</v>
      </c>
      <c r="G114" s="121" t="s">
        <v>130</v>
      </c>
      <c r="H114" s="266" t="s">
        <v>14</v>
      </c>
      <c r="I114" s="266"/>
      <c r="J114" s="266"/>
      <c r="K114" s="266"/>
      <c r="L114" s="140"/>
      <c r="M114" s="39">
        <v>0</v>
      </c>
    </row>
    <row r="115" spans="1:13" ht="48" customHeight="1" x14ac:dyDescent="0.5">
      <c r="A115" s="144" t="s">
        <v>131</v>
      </c>
      <c r="B115" s="122"/>
      <c r="C115" s="118">
        <v>8.5</v>
      </c>
      <c r="D115" s="119">
        <f t="shared" si="6"/>
        <v>4.25</v>
      </c>
      <c r="E115" s="119">
        <f t="shared" si="7"/>
        <v>7.65</v>
      </c>
      <c r="F115" s="119">
        <f t="shared" si="8"/>
        <v>9.3500000000000014</v>
      </c>
      <c r="G115" s="253" t="s">
        <v>128</v>
      </c>
      <c r="H115" s="266" t="s">
        <v>14</v>
      </c>
      <c r="I115" s="266"/>
      <c r="J115" s="266"/>
      <c r="K115" s="266"/>
      <c r="L115" s="140"/>
      <c r="M115" s="39">
        <v>1</v>
      </c>
    </row>
    <row r="116" spans="1:13" ht="50.65" hidden="1" customHeight="1" x14ac:dyDescent="0.5">
      <c r="A116" s="144" t="s">
        <v>132</v>
      </c>
      <c r="B116" s="122"/>
      <c r="C116" s="118">
        <v>16</v>
      </c>
      <c r="D116" s="119">
        <f t="shared" si="6"/>
        <v>8</v>
      </c>
      <c r="E116" s="119">
        <f t="shared" si="7"/>
        <v>14.4</v>
      </c>
      <c r="F116" s="119">
        <f t="shared" si="8"/>
        <v>17.600000000000001</v>
      </c>
      <c r="G116" s="121" t="s">
        <v>130</v>
      </c>
      <c r="H116" s="266" t="s">
        <v>14</v>
      </c>
      <c r="I116" s="266"/>
      <c r="J116" s="266"/>
      <c r="K116" s="266"/>
      <c r="L116" s="140"/>
      <c r="M116" s="39">
        <v>0</v>
      </c>
    </row>
    <row r="117" spans="1:13" ht="50.65" customHeight="1" x14ac:dyDescent="0.5">
      <c r="A117" s="144" t="s">
        <v>133</v>
      </c>
      <c r="B117" s="122"/>
      <c r="C117" s="118">
        <v>8.5</v>
      </c>
      <c r="D117" s="119">
        <f t="shared" si="6"/>
        <v>4.25</v>
      </c>
      <c r="E117" s="119">
        <f t="shared" si="7"/>
        <v>7.65</v>
      </c>
      <c r="F117" s="119">
        <f t="shared" si="8"/>
        <v>9.3500000000000014</v>
      </c>
      <c r="G117" s="253" t="s">
        <v>128</v>
      </c>
      <c r="H117" s="266" t="s">
        <v>14</v>
      </c>
      <c r="I117" s="266"/>
      <c r="J117" s="266"/>
      <c r="K117" s="266"/>
      <c r="L117" s="140"/>
      <c r="M117" s="39">
        <v>1</v>
      </c>
    </row>
    <row r="118" spans="1:13" ht="47.65" hidden="1" customHeight="1" x14ac:dyDescent="0.5">
      <c r="A118" s="144" t="s">
        <v>134</v>
      </c>
      <c r="B118" s="122"/>
      <c r="C118" s="118">
        <v>8.5</v>
      </c>
      <c r="D118" s="119">
        <f t="shared" si="6"/>
        <v>4.25</v>
      </c>
      <c r="E118" s="119">
        <f t="shared" si="7"/>
        <v>7.65</v>
      </c>
      <c r="F118" s="119">
        <f t="shared" si="8"/>
        <v>9.3500000000000014</v>
      </c>
      <c r="G118" s="121" t="s">
        <v>128</v>
      </c>
      <c r="H118" s="266" t="s">
        <v>14</v>
      </c>
      <c r="I118" s="266"/>
      <c r="J118" s="266"/>
      <c r="K118" s="266"/>
      <c r="L118" s="140"/>
      <c r="M118" s="39">
        <v>0</v>
      </c>
    </row>
    <row r="119" spans="1:13" ht="54" hidden="1" customHeight="1" x14ac:dyDescent="0.5">
      <c r="A119" s="144" t="s">
        <v>135</v>
      </c>
      <c r="B119" s="122"/>
      <c r="C119" s="118">
        <v>16</v>
      </c>
      <c r="D119" s="119">
        <f t="shared" si="6"/>
        <v>8</v>
      </c>
      <c r="E119" s="119">
        <f t="shared" si="7"/>
        <v>14.4</v>
      </c>
      <c r="F119" s="119">
        <f t="shared" si="8"/>
        <v>17.600000000000001</v>
      </c>
      <c r="G119" s="121" t="s">
        <v>130</v>
      </c>
      <c r="H119" s="266" t="s">
        <v>14</v>
      </c>
      <c r="I119" s="266"/>
      <c r="J119" s="266"/>
      <c r="K119" s="266"/>
      <c r="L119" s="140"/>
      <c r="M119" s="39">
        <v>0</v>
      </c>
    </row>
    <row r="120" spans="1:13" ht="54" customHeight="1" x14ac:dyDescent="0.5">
      <c r="A120" s="144" t="s">
        <v>136</v>
      </c>
      <c r="B120" s="122"/>
      <c r="C120" s="118">
        <v>7.9</v>
      </c>
      <c r="D120" s="119">
        <f t="shared" si="6"/>
        <v>3.95</v>
      </c>
      <c r="E120" s="119">
        <f t="shared" si="7"/>
        <v>7.11</v>
      </c>
      <c r="F120" s="119">
        <f t="shared" si="8"/>
        <v>8.6900000000000013</v>
      </c>
      <c r="G120" s="253" t="s">
        <v>128</v>
      </c>
      <c r="H120" s="266" t="s">
        <v>14</v>
      </c>
      <c r="I120" s="266"/>
      <c r="J120" s="266"/>
      <c r="K120" s="266"/>
      <c r="L120" s="141"/>
      <c r="M120" s="39">
        <v>1</v>
      </c>
    </row>
    <row r="121" spans="1:13" ht="54.75" hidden="1" customHeight="1" x14ac:dyDescent="0.5">
      <c r="A121" s="144" t="s">
        <v>137</v>
      </c>
      <c r="B121" s="122"/>
      <c r="C121" s="118">
        <v>11.2</v>
      </c>
      <c r="D121" s="119">
        <f t="shared" si="6"/>
        <v>5.6</v>
      </c>
      <c r="E121" s="119">
        <f t="shared" si="7"/>
        <v>10.08</v>
      </c>
      <c r="F121" s="119">
        <f t="shared" si="8"/>
        <v>12.32</v>
      </c>
      <c r="G121" s="121" t="s">
        <v>130</v>
      </c>
      <c r="H121" s="266" t="s">
        <v>14</v>
      </c>
      <c r="I121" s="266"/>
      <c r="J121" s="266"/>
      <c r="K121" s="266"/>
      <c r="L121" s="140"/>
      <c r="M121" s="39">
        <v>0</v>
      </c>
    </row>
    <row r="122" spans="1:13" ht="48" customHeight="1" x14ac:dyDescent="0.5">
      <c r="A122" s="144" t="s">
        <v>138</v>
      </c>
      <c r="B122" s="122"/>
      <c r="C122" s="118">
        <v>6.3</v>
      </c>
      <c r="D122" s="119">
        <f t="shared" si="6"/>
        <v>3.15</v>
      </c>
      <c r="E122" s="119">
        <f t="shared" si="7"/>
        <v>5.67</v>
      </c>
      <c r="F122" s="119">
        <f t="shared" si="8"/>
        <v>6.9300000000000006</v>
      </c>
      <c r="G122" s="253" t="s">
        <v>128</v>
      </c>
      <c r="H122" s="266" t="s">
        <v>14</v>
      </c>
      <c r="I122" s="266"/>
      <c r="J122" s="266"/>
      <c r="K122" s="266"/>
      <c r="L122" s="141"/>
      <c r="M122" s="39">
        <v>1</v>
      </c>
    </row>
    <row r="123" spans="1:13" ht="50.65" customHeight="1" x14ac:dyDescent="0.5">
      <c r="A123" s="144" t="s">
        <v>139</v>
      </c>
      <c r="B123" s="122"/>
      <c r="C123" s="118">
        <v>11</v>
      </c>
      <c r="D123" s="119">
        <f t="shared" si="6"/>
        <v>5.5</v>
      </c>
      <c r="E123" s="119">
        <f t="shared" si="7"/>
        <v>9.9</v>
      </c>
      <c r="F123" s="119">
        <f t="shared" si="8"/>
        <v>12.100000000000001</v>
      </c>
      <c r="G123" s="253" t="s">
        <v>130</v>
      </c>
      <c r="H123" s="266" t="s">
        <v>14</v>
      </c>
      <c r="I123" s="266"/>
      <c r="J123" s="266"/>
      <c r="K123" s="266"/>
      <c r="L123" s="141"/>
      <c r="M123" s="39">
        <v>1</v>
      </c>
    </row>
    <row r="124" spans="1:13" ht="54.65" customHeight="1" x14ac:dyDescent="0.5">
      <c r="A124" s="144" t="s">
        <v>140</v>
      </c>
      <c r="B124" s="122"/>
      <c r="C124" s="118">
        <v>6.7</v>
      </c>
      <c r="D124" s="119">
        <f t="shared" si="6"/>
        <v>3.35</v>
      </c>
      <c r="E124" s="119">
        <f t="shared" si="7"/>
        <v>6.03</v>
      </c>
      <c r="F124" s="119">
        <f t="shared" si="8"/>
        <v>7.370000000000001</v>
      </c>
      <c r="G124" s="253" t="s">
        <v>128</v>
      </c>
      <c r="H124" s="266" t="s">
        <v>14</v>
      </c>
      <c r="I124" s="266"/>
      <c r="J124" s="266"/>
      <c r="K124" s="266"/>
      <c r="L124" s="141"/>
      <c r="M124" s="39">
        <v>1</v>
      </c>
    </row>
    <row r="125" spans="1:13" ht="54" customHeight="1" x14ac:dyDescent="0.5">
      <c r="A125" s="144" t="s">
        <v>141</v>
      </c>
      <c r="B125" s="122"/>
      <c r="C125" s="118">
        <v>12</v>
      </c>
      <c r="D125" s="119">
        <f t="shared" si="6"/>
        <v>6</v>
      </c>
      <c r="E125" s="119">
        <f t="shared" si="7"/>
        <v>10.8</v>
      </c>
      <c r="F125" s="119">
        <f t="shared" si="8"/>
        <v>13.200000000000001</v>
      </c>
      <c r="G125" s="253" t="s">
        <v>130</v>
      </c>
      <c r="H125" s="266" t="s">
        <v>14</v>
      </c>
      <c r="I125" s="266"/>
      <c r="J125" s="266"/>
      <c r="K125" s="266"/>
      <c r="L125" s="141"/>
      <c r="M125" s="39">
        <v>1</v>
      </c>
    </row>
    <row r="126" spans="1:13" ht="54" hidden="1" customHeight="1" x14ac:dyDescent="0.5">
      <c r="A126" s="137" t="s">
        <v>142</v>
      </c>
      <c r="B126" s="122" t="s">
        <v>143</v>
      </c>
      <c r="C126" s="118">
        <v>7.5</v>
      </c>
      <c r="D126" s="119">
        <f t="shared" si="6"/>
        <v>3.75</v>
      </c>
      <c r="E126" s="119">
        <f t="shared" si="7"/>
        <v>6.75</v>
      </c>
      <c r="F126" s="119">
        <f t="shared" si="8"/>
        <v>8.25</v>
      </c>
      <c r="G126" s="121" t="s">
        <v>128</v>
      </c>
      <c r="H126" s="266" t="s">
        <v>14</v>
      </c>
      <c r="I126" s="266"/>
      <c r="J126" s="266"/>
      <c r="K126" s="266"/>
      <c r="L126" s="140"/>
      <c r="M126" s="39">
        <v>0</v>
      </c>
    </row>
    <row r="127" spans="1:13" ht="54" hidden="1" customHeight="1" x14ac:dyDescent="0.5">
      <c r="A127" s="137" t="s">
        <v>144</v>
      </c>
      <c r="B127" s="122"/>
      <c r="C127" s="118">
        <v>14</v>
      </c>
      <c r="D127" s="119">
        <f t="shared" si="6"/>
        <v>7</v>
      </c>
      <c r="E127" s="119">
        <f t="shared" si="7"/>
        <v>12.6</v>
      </c>
      <c r="F127" s="119">
        <f t="shared" si="8"/>
        <v>15.400000000000002</v>
      </c>
      <c r="G127" s="121" t="s">
        <v>130</v>
      </c>
      <c r="H127" s="266" t="s">
        <v>14</v>
      </c>
      <c r="I127" s="266"/>
      <c r="J127" s="266"/>
      <c r="K127" s="266"/>
      <c r="L127" s="140"/>
      <c r="M127" s="39">
        <v>0</v>
      </c>
    </row>
    <row r="128" spans="1:13" ht="45" hidden="1" customHeight="1" x14ac:dyDescent="0.5">
      <c r="A128" s="137" t="s">
        <v>145</v>
      </c>
      <c r="B128" s="122"/>
      <c r="C128" s="118">
        <v>8.4499999999999993</v>
      </c>
      <c r="D128" s="119">
        <f t="shared" si="6"/>
        <v>4.2249999999999996</v>
      </c>
      <c r="E128" s="119">
        <f t="shared" si="7"/>
        <v>7.6049999999999995</v>
      </c>
      <c r="F128" s="119">
        <f t="shared" si="8"/>
        <v>9.2949999999999999</v>
      </c>
      <c r="G128" s="121" t="s">
        <v>128</v>
      </c>
      <c r="H128" s="266" t="s">
        <v>14</v>
      </c>
      <c r="I128" s="266"/>
      <c r="J128" s="266"/>
      <c r="K128" s="266"/>
      <c r="L128" s="141"/>
      <c r="M128" s="39">
        <v>0</v>
      </c>
    </row>
    <row r="129" spans="1:13" ht="52.9" hidden="1" customHeight="1" x14ac:dyDescent="0.5">
      <c r="A129" s="137" t="s">
        <v>146</v>
      </c>
      <c r="B129" s="122"/>
      <c r="C129" s="118">
        <v>14</v>
      </c>
      <c r="D129" s="119">
        <f t="shared" si="6"/>
        <v>7</v>
      </c>
      <c r="E129" s="119">
        <f t="shared" si="7"/>
        <v>12.6</v>
      </c>
      <c r="F129" s="119">
        <f t="shared" si="8"/>
        <v>15.400000000000002</v>
      </c>
      <c r="G129" s="121" t="s">
        <v>130</v>
      </c>
      <c r="H129" s="266" t="s">
        <v>14</v>
      </c>
      <c r="I129" s="266"/>
      <c r="J129" s="266"/>
      <c r="K129" s="266"/>
      <c r="L129" s="140"/>
      <c r="M129" s="39">
        <v>0</v>
      </c>
    </row>
    <row r="130" spans="1:13" ht="46.15" hidden="1" customHeight="1" x14ac:dyDescent="0.5">
      <c r="A130" s="137" t="s">
        <v>147</v>
      </c>
      <c r="B130" s="122"/>
      <c r="C130" s="118">
        <v>8.4499999999999993</v>
      </c>
      <c r="D130" s="119">
        <f t="shared" si="6"/>
        <v>4.2249999999999996</v>
      </c>
      <c r="E130" s="119">
        <f t="shared" si="7"/>
        <v>7.6049999999999995</v>
      </c>
      <c r="F130" s="119">
        <f t="shared" si="8"/>
        <v>9.2949999999999999</v>
      </c>
      <c r="G130" s="121" t="s">
        <v>128</v>
      </c>
      <c r="H130" s="266" t="s">
        <v>14</v>
      </c>
      <c r="I130" s="266"/>
      <c r="J130" s="266"/>
      <c r="K130" s="266"/>
      <c r="L130" s="141"/>
      <c r="M130" s="39">
        <v>0</v>
      </c>
    </row>
    <row r="131" spans="1:13" ht="42" hidden="1" customHeight="1" x14ac:dyDescent="0.5">
      <c r="A131" s="137" t="s">
        <v>148</v>
      </c>
      <c r="B131" s="122"/>
      <c r="C131" s="118">
        <v>14</v>
      </c>
      <c r="D131" s="119">
        <f t="shared" si="6"/>
        <v>7</v>
      </c>
      <c r="E131" s="119">
        <f t="shared" si="7"/>
        <v>12.6</v>
      </c>
      <c r="F131" s="119">
        <f t="shared" si="8"/>
        <v>15.400000000000002</v>
      </c>
      <c r="G131" s="121" t="s">
        <v>130</v>
      </c>
      <c r="H131" s="266" t="s">
        <v>14</v>
      </c>
      <c r="I131" s="266"/>
      <c r="J131" s="266"/>
      <c r="K131" s="266"/>
      <c r="L131" s="140"/>
      <c r="M131" s="39">
        <v>0</v>
      </c>
    </row>
    <row r="132" spans="1:13" ht="51.65" hidden="1" customHeight="1" x14ac:dyDescent="0.5">
      <c r="A132" s="137" t="s">
        <v>149</v>
      </c>
      <c r="B132" s="122"/>
      <c r="C132" s="118">
        <v>8.5</v>
      </c>
      <c r="D132" s="119">
        <f t="shared" si="6"/>
        <v>4.25</v>
      </c>
      <c r="E132" s="119">
        <f t="shared" si="7"/>
        <v>7.65</v>
      </c>
      <c r="F132" s="119">
        <f t="shared" si="8"/>
        <v>9.3500000000000014</v>
      </c>
      <c r="G132" s="121" t="s">
        <v>128</v>
      </c>
      <c r="H132" s="266" t="s">
        <v>14</v>
      </c>
      <c r="I132" s="266"/>
      <c r="J132" s="266"/>
      <c r="K132" s="266"/>
      <c r="L132" s="140"/>
      <c r="M132" s="39">
        <v>0</v>
      </c>
    </row>
    <row r="133" spans="1:13" ht="48" hidden="1" customHeight="1" x14ac:dyDescent="0.5">
      <c r="A133" s="137" t="s">
        <v>150</v>
      </c>
      <c r="B133" s="122"/>
      <c r="C133" s="118">
        <v>16</v>
      </c>
      <c r="D133" s="119">
        <f t="shared" si="6"/>
        <v>8</v>
      </c>
      <c r="E133" s="119">
        <f t="shared" si="7"/>
        <v>14.4</v>
      </c>
      <c r="F133" s="119">
        <f t="shared" si="8"/>
        <v>17.600000000000001</v>
      </c>
      <c r="G133" s="121" t="s">
        <v>130</v>
      </c>
      <c r="H133" s="266" t="s">
        <v>14</v>
      </c>
      <c r="I133" s="266"/>
      <c r="J133" s="266"/>
      <c r="K133" s="266"/>
      <c r="L133" s="140"/>
      <c r="M133" s="39">
        <v>0</v>
      </c>
    </row>
    <row r="134" spans="1:13" ht="65.650000000000006" hidden="1" customHeight="1" x14ac:dyDescent="0.5">
      <c r="A134" s="137" t="s">
        <v>151</v>
      </c>
      <c r="B134" s="122"/>
      <c r="C134" s="118">
        <v>8.5</v>
      </c>
      <c r="D134" s="119">
        <f t="shared" si="6"/>
        <v>4.25</v>
      </c>
      <c r="E134" s="119">
        <f t="shared" si="7"/>
        <v>7.65</v>
      </c>
      <c r="F134" s="119">
        <f t="shared" si="8"/>
        <v>9.3500000000000014</v>
      </c>
      <c r="G134" s="121" t="s">
        <v>128</v>
      </c>
      <c r="H134" s="266" t="s">
        <v>14</v>
      </c>
      <c r="I134" s="266"/>
      <c r="J134" s="266"/>
      <c r="K134" s="266"/>
      <c r="L134" s="140"/>
      <c r="M134" s="39">
        <v>0</v>
      </c>
    </row>
    <row r="135" spans="1:13" ht="56.65" hidden="1" customHeight="1" x14ac:dyDescent="0.5">
      <c r="A135" s="137" t="s">
        <v>152</v>
      </c>
      <c r="B135" s="122"/>
      <c r="C135" s="118">
        <v>16</v>
      </c>
      <c r="D135" s="119">
        <f t="shared" si="6"/>
        <v>8</v>
      </c>
      <c r="E135" s="119">
        <f t="shared" si="7"/>
        <v>14.4</v>
      </c>
      <c r="F135" s="119">
        <f t="shared" si="8"/>
        <v>17.600000000000001</v>
      </c>
      <c r="G135" s="121" t="s">
        <v>130</v>
      </c>
      <c r="H135" s="266" t="s">
        <v>14</v>
      </c>
      <c r="I135" s="266"/>
      <c r="J135" s="266"/>
      <c r="K135" s="266"/>
      <c r="L135" s="140"/>
      <c r="M135" s="39">
        <v>0</v>
      </c>
    </row>
    <row r="136" spans="1:13" ht="48" hidden="1" customHeight="1" x14ac:dyDescent="0.5">
      <c r="A136" s="137" t="s">
        <v>153</v>
      </c>
      <c r="B136" s="122"/>
      <c r="C136" s="118">
        <v>9.5</v>
      </c>
      <c r="D136" s="119">
        <f t="shared" si="6"/>
        <v>4.75</v>
      </c>
      <c r="E136" s="119">
        <f t="shared" si="7"/>
        <v>8.5500000000000007</v>
      </c>
      <c r="F136" s="119">
        <f t="shared" si="8"/>
        <v>10.450000000000001</v>
      </c>
      <c r="G136" s="121" t="s">
        <v>128</v>
      </c>
      <c r="H136" s="266" t="s">
        <v>14</v>
      </c>
      <c r="I136" s="266"/>
      <c r="J136" s="266"/>
      <c r="K136" s="266"/>
      <c r="L136" s="141"/>
      <c r="M136" s="39">
        <v>0</v>
      </c>
    </row>
    <row r="137" spans="1:13" ht="43.15" hidden="1" customHeight="1" x14ac:dyDescent="0.5">
      <c r="A137" s="137" t="s">
        <v>154</v>
      </c>
      <c r="B137" s="122"/>
      <c r="C137" s="118">
        <v>16</v>
      </c>
      <c r="D137" s="119">
        <f t="shared" si="6"/>
        <v>8</v>
      </c>
      <c r="E137" s="119">
        <f t="shared" si="7"/>
        <v>14.4</v>
      </c>
      <c r="F137" s="119">
        <f t="shared" si="8"/>
        <v>17.600000000000001</v>
      </c>
      <c r="G137" s="121" t="s">
        <v>130</v>
      </c>
      <c r="H137" s="266" t="s">
        <v>14</v>
      </c>
      <c r="I137" s="266"/>
      <c r="J137" s="266"/>
      <c r="K137" s="266"/>
      <c r="L137" s="140"/>
      <c r="M137" s="39">
        <v>0</v>
      </c>
    </row>
    <row r="138" spans="1:13" ht="45.65" hidden="1" customHeight="1" x14ac:dyDescent="0.5">
      <c r="A138" s="137" t="s">
        <v>155</v>
      </c>
      <c r="B138" s="122"/>
      <c r="C138" s="118">
        <v>8.5</v>
      </c>
      <c r="D138" s="119">
        <f t="shared" si="6"/>
        <v>4.25</v>
      </c>
      <c r="E138" s="119">
        <f t="shared" si="7"/>
        <v>7.65</v>
      </c>
      <c r="F138" s="119">
        <f t="shared" si="8"/>
        <v>9.3500000000000014</v>
      </c>
      <c r="G138" s="121" t="s">
        <v>128</v>
      </c>
      <c r="H138" s="266" t="s">
        <v>14</v>
      </c>
      <c r="I138" s="266"/>
      <c r="J138" s="266"/>
      <c r="K138" s="266"/>
      <c r="L138" s="140"/>
      <c r="M138" s="39">
        <v>0</v>
      </c>
    </row>
    <row r="139" spans="1:13" ht="45.65" hidden="1" customHeight="1" x14ac:dyDescent="0.5">
      <c r="A139" s="137" t="s">
        <v>156</v>
      </c>
      <c r="B139" s="122"/>
      <c r="C139" s="118">
        <v>16</v>
      </c>
      <c r="D139" s="119">
        <f t="shared" si="6"/>
        <v>8</v>
      </c>
      <c r="E139" s="119">
        <f t="shared" si="7"/>
        <v>14.4</v>
      </c>
      <c r="F139" s="119">
        <f t="shared" si="8"/>
        <v>17.600000000000001</v>
      </c>
      <c r="G139" s="121" t="s">
        <v>130</v>
      </c>
      <c r="H139" s="266" t="s">
        <v>14</v>
      </c>
      <c r="I139" s="266"/>
      <c r="J139" s="266"/>
      <c r="K139" s="266"/>
      <c r="L139" s="140"/>
      <c r="M139" s="39">
        <v>0</v>
      </c>
    </row>
    <row r="140" spans="1:13" ht="57.75" customHeight="1" x14ac:dyDescent="0.5">
      <c r="A140" s="142" t="s">
        <v>157</v>
      </c>
      <c r="B140" s="129"/>
      <c r="C140" s="118">
        <v>0.27</v>
      </c>
      <c r="D140" s="119">
        <f t="shared" si="6"/>
        <v>0.13500000000000001</v>
      </c>
      <c r="E140" s="119">
        <f t="shared" si="7"/>
        <v>0.24300000000000002</v>
      </c>
      <c r="F140" s="119">
        <f t="shared" si="8"/>
        <v>0.29700000000000004</v>
      </c>
      <c r="G140" s="253" t="s">
        <v>158</v>
      </c>
      <c r="H140" s="266" t="s">
        <v>56</v>
      </c>
      <c r="I140" s="266"/>
      <c r="J140" s="266"/>
      <c r="K140" s="266"/>
      <c r="L140" s="141"/>
      <c r="M140" s="39">
        <v>1</v>
      </c>
    </row>
    <row r="141" spans="1:13" s="6" customFormat="1" ht="63.65" customHeight="1" x14ac:dyDescent="0.35">
      <c r="A141" s="142" t="s">
        <v>159</v>
      </c>
      <c r="B141" s="129"/>
      <c r="C141" s="118">
        <v>0.41</v>
      </c>
      <c r="D141" s="119">
        <f t="shared" si="6"/>
        <v>0.20499999999999999</v>
      </c>
      <c r="E141" s="119">
        <f t="shared" si="7"/>
        <v>0.36899999999999999</v>
      </c>
      <c r="F141" s="119">
        <f t="shared" si="8"/>
        <v>0.45100000000000001</v>
      </c>
      <c r="G141" s="253" t="s">
        <v>160</v>
      </c>
      <c r="H141" s="266" t="s">
        <v>85</v>
      </c>
      <c r="I141" s="266"/>
      <c r="J141" s="266"/>
      <c r="K141" s="266"/>
      <c r="L141" s="141"/>
      <c r="M141" s="39">
        <v>1</v>
      </c>
    </row>
    <row r="142" spans="1:13" ht="58.9" customHeight="1" x14ac:dyDescent="0.5">
      <c r="A142" s="205" t="s">
        <v>161</v>
      </c>
      <c r="B142" s="130"/>
      <c r="C142" s="118">
        <v>0.32</v>
      </c>
      <c r="D142" s="119">
        <f t="shared" si="6"/>
        <v>0.16</v>
      </c>
      <c r="E142" s="119">
        <f t="shared" si="7"/>
        <v>0.28800000000000003</v>
      </c>
      <c r="F142" s="119">
        <f t="shared" si="8"/>
        <v>0.35200000000000004</v>
      </c>
      <c r="G142" s="253" t="s">
        <v>158</v>
      </c>
      <c r="H142" s="266" t="s">
        <v>85</v>
      </c>
      <c r="I142" s="266"/>
      <c r="J142" s="266"/>
      <c r="K142" s="266"/>
      <c r="L142" s="141"/>
      <c r="M142" s="39">
        <v>1</v>
      </c>
    </row>
    <row r="143" spans="1:13" ht="50.65" customHeight="1" x14ac:dyDescent="0.5">
      <c r="A143" s="137" t="s">
        <v>162</v>
      </c>
      <c r="B143" s="122"/>
      <c r="C143" s="118">
        <v>1.7</v>
      </c>
      <c r="D143" s="119">
        <f t="shared" si="6"/>
        <v>0.85</v>
      </c>
      <c r="E143" s="119">
        <f t="shared" si="7"/>
        <v>1.53</v>
      </c>
      <c r="F143" s="119">
        <f t="shared" si="8"/>
        <v>1.87</v>
      </c>
      <c r="G143" s="253" t="s">
        <v>163</v>
      </c>
      <c r="H143" s="266" t="s">
        <v>56</v>
      </c>
      <c r="I143" s="266"/>
      <c r="J143" s="266"/>
      <c r="K143" s="266"/>
      <c r="L143" s="141"/>
      <c r="M143" s="39">
        <v>1</v>
      </c>
    </row>
    <row r="144" spans="1:13" ht="50.65" customHeight="1" x14ac:dyDescent="0.5">
      <c r="A144" s="206" t="s">
        <v>164</v>
      </c>
      <c r="B144" s="123"/>
      <c r="C144" s="118">
        <v>10.6</v>
      </c>
      <c r="D144" s="119">
        <f t="shared" si="6"/>
        <v>5.3</v>
      </c>
      <c r="E144" s="119">
        <f t="shared" si="7"/>
        <v>9.5399999999999991</v>
      </c>
      <c r="F144" s="119">
        <f t="shared" si="8"/>
        <v>11.66</v>
      </c>
      <c r="G144" s="253" t="s">
        <v>165</v>
      </c>
      <c r="H144" s="266" t="s">
        <v>94</v>
      </c>
      <c r="I144" s="266"/>
      <c r="J144" s="266"/>
      <c r="K144" s="266"/>
      <c r="L144" s="141"/>
      <c r="M144" s="39">
        <v>1</v>
      </c>
    </row>
    <row r="145" spans="1:13" ht="50.65" customHeight="1" x14ac:dyDescent="0.5">
      <c r="A145" s="206" t="s">
        <v>166</v>
      </c>
      <c r="B145" s="123"/>
      <c r="C145" s="118">
        <v>2.85</v>
      </c>
      <c r="D145" s="119">
        <f t="shared" si="6"/>
        <v>1.425</v>
      </c>
      <c r="E145" s="119">
        <f t="shared" si="7"/>
        <v>2.5649999999999999</v>
      </c>
      <c r="F145" s="119">
        <f t="shared" si="8"/>
        <v>3.1350000000000002</v>
      </c>
      <c r="G145" s="253" t="s">
        <v>167</v>
      </c>
      <c r="H145" s="266" t="s">
        <v>94</v>
      </c>
      <c r="I145" s="266"/>
      <c r="J145" s="266"/>
      <c r="K145" s="266"/>
      <c r="L145" s="141"/>
      <c r="M145" s="39">
        <v>1</v>
      </c>
    </row>
    <row r="146" spans="1:13" ht="51.65" hidden="1" customHeight="1" x14ac:dyDescent="0.5">
      <c r="A146" s="143" t="s">
        <v>168</v>
      </c>
      <c r="B146" s="123"/>
      <c r="C146" s="118">
        <v>7.35</v>
      </c>
      <c r="D146" s="119">
        <f t="shared" si="6"/>
        <v>3.6749999999999998</v>
      </c>
      <c r="E146" s="119">
        <f t="shared" si="7"/>
        <v>6.6150000000000002</v>
      </c>
      <c r="F146" s="119">
        <f t="shared" si="8"/>
        <v>8.0850000000000009</v>
      </c>
      <c r="G146" s="127" t="s">
        <v>167</v>
      </c>
      <c r="H146" s="266" t="s">
        <v>94</v>
      </c>
      <c r="I146" s="266"/>
      <c r="J146" s="266"/>
      <c r="K146" s="266"/>
      <c r="L146" s="140"/>
      <c r="M146" s="39">
        <v>0</v>
      </c>
    </row>
    <row r="147" spans="1:13" ht="42" hidden="1" customHeight="1" x14ac:dyDescent="0.5">
      <c r="A147" s="143" t="s">
        <v>169</v>
      </c>
      <c r="B147" s="123"/>
      <c r="C147" s="118">
        <v>2.2400000000000002</v>
      </c>
      <c r="D147" s="119">
        <f t="shared" si="6"/>
        <v>1.1200000000000001</v>
      </c>
      <c r="E147" s="119">
        <f t="shared" si="7"/>
        <v>2.0160000000000005</v>
      </c>
      <c r="F147" s="119">
        <f t="shared" si="8"/>
        <v>2.4640000000000004</v>
      </c>
      <c r="G147" s="127" t="s">
        <v>170</v>
      </c>
      <c r="H147" s="266" t="s">
        <v>171</v>
      </c>
      <c r="I147" s="266"/>
      <c r="J147" s="266"/>
      <c r="K147" s="266"/>
      <c r="L147" s="140"/>
      <c r="M147" s="39">
        <v>0</v>
      </c>
    </row>
    <row r="148" spans="1:13" ht="42" customHeight="1" x14ac:dyDescent="0.5">
      <c r="A148" s="143" t="s">
        <v>308</v>
      </c>
      <c r="B148" s="123"/>
      <c r="C148" s="118">
        <v>3.6</v>
      </c>
      <c r="D148" s="119">
        <f t="shared" si="6"/>
        <v>1.8</v>
      </c>
      <c r="E148" s="119">
        <f t="shared" si="7"/>
        <v>3.24</v>
      </c>
      <c r="F148" s="119">
        <f t="shared" si="8"/>
        <v>3.9600000000000004</v>
      </c>
      <c r="G148" s="259" t="s">
        <v>172</v>
      </c>
      <c r="H148" s="269" t="s">
        <v>94</v>
      </c>
      <c r="I148" s="269"/>
      <c r="J148" s="269"/>
      <c r="K148" s="269"/>
      <c r="L148" s="140"/>
      <c r="M148" s="39">
        <v>1</v>
      </c>
    </row>
    <row r="149" spans="1:13" ht="42" hidden="1" customHeight="1" x14ac:dyDescent="0.5">
      <c r="A149" s="157" t="s">
        <v>173</v>
      </c>
      <c r="B149" s="131"/>
      <c r="C149" s="151">
        <v>3.45</v>
      </c>
      <c r="D149" s="119">
        <f t="shared" si="6"/>
        <v>1.7250000000000001</v>
      </c>
      <c r="E149" s="119">
        <f t="shared" si="7"/>
        <v>3.1050000000000004</v>
      </c>
      <c r="F149" s="119">
        <f t="shared" si="8"/>
        <v>3.7950000000000004</v>
      </c>
      <c r="G149" s="132" t="s">
        <v>172</v>
      </c>
      <c r="H149" s="269" t="s">
        <v>94</v>
      </c>
      <c r="I149" s="269"/>
      <c r="J149" s="269"/>
      <c r="K149" s="269"/>
      <c r="L149" s="141"/>
      <c r="M149" s="39">
        <v>0</v>
      </c>
    </row>
    <row r="150" spans="1:13" ht="42" customHeight="1" x14ac:dyDescent="0.5">
      <c r="A150" s="143" t="s">
        <v>174</v>
      </c>
      <c r="B150" s="123"/>
      <c r="C150" s="118">
        <v>3.2</v>
      </c>
      <c r="D150" s="119">
        <f t="shared" si="6"/>
        <v>1.6</v>
      </c>
      <c r="E150" s="119">
        <f t="shared" si="7"/>
        <v>2.8800000000000003</v>
      </c>
      <c r="F150" s="119">
        <f t="shared" si="8"/>
        <v>3.5200000000000005</v>
      </c>
      <c r="G150" s="255" t="s">
        <v>172</v>
      </c>
      <c r="H150" s="266" t="s">
        <v>94</v>
      </c>
      <c r="I150" s="266"/>
      <c r="J150" s="266"/>
      <c r="K150" s="266"/>
      <c r="L150" s="141"/>
      <c r="M150" s="39">
        <v>1</v>
      </c>
    </row>
    <row r="151" spans="1:13" ht="42" hidden="1" customHeight="1" x14ac:dyDescent="0.5">
      <c r="A151" s="143" t="s">
        <v>175</v>
      </c>
      <c r="B151" s="123"/>
      <c r="C151" s="118">
        <v>2.5499999999999998</v>
      </c>
      <c r="D151" s="119">
        <f t="shared" si="6"/>
        <v>1.2749999999999999</v>
      </c>
      <c r="E151" s="119">
        <f t="shared" si="7"/>
        <v>2.2949999999999999</v>
      </c>
      <c r="F151" s="119">
        <f t="shared" si="8"/>
        <v>2.8050000000000002</v>
      </c>
      <c r="G151" s="127" t="s">
        <v>109</v>
      </c>
      <c r="H151" s="266" t="s">
        <v>54</v>
      </c>
      <c r="I151" s="266"/>
      <c r="J151" s="266"/>
      <c r="K151" s="266"/>
      <c r="L151" s="141"/>
      <c r="M151" s="39">
        <v>0</v>
      </c>
    </row>
    <row r="152" spans="1:13" ht="48" customHeight="1" x14ac:dyDescent="0.5">
      <c r="A152" s="142" t="s">
        <v>176</v>
      </c>
      <c r="B152" s="123"/>
      <c r="C152" s="118">
        <v>3.95</v>
      </c>
      <c r="D152" s="119">
        <f t="shared" si="6"/>
        <v>1.9750000000000001</v>
      </c>
      <c r="E152" s="119">
        <f t="shared" si="7"/>
        <v>3.5550000000000002</v>
      </c>
      <c r="F152" s="119">
        <f t="shared" si="8"/>
        <v>4.3450000000000006</v>
      </c>
      <c r="G152" s="253" t="s">
        <v>177</v>
      </c>
      <c r="H152" s="266" t="s">
        <v>56</v>
      </c>
      <c r="I152" s="266"/>
      <c r="J152" s="266"/>
      <c r="K152" s="266"/>
      <c r="L152" s="141"/>
      <c r="M152" s="39">
        <v>1</v>
      </c>
    </row>
    <row r="153" spans="1:13" ht="44.65" hidden="1" customHeight="1" x14ac:dyDescent="0.5">
      <c r="A153" s="154" t="s">
        <v>178</v>
      </c>
      <c r="B153" s="123"/>
      <c r="C153" s="118">
        <v>5.65</v>
      </c>
      <c r="D153" s="119">
        <f t="shared" ref="D153:D162" si="9">C153*0.5</f>
        <v>2.8250000000000002</v>
      </c>
      <c r="E153" s="119">
        <f t="shared" ref="E153:E162" si="10">C153*0.9</f>
        <v>5.0850000000000009</v>
      </c>
      <c r="F153" s="119">
        <f t="shared" ref="F153:F162" si="11">C153*1.1</f>
        <v>6.2150000000000007</v>
      </c>
      <c r="G153" s="121" t="s">
        <v>177</v>
      </c>
      <c r="H153" s="266" t="s">
        <v>56</v>
      </c>
      <c r="I153" s="266"/>
      <c r="J153" s="266"/>
      <c r="K153" s="266"/>
      <c r="L153" s="140"/>
      <c r="M153" s="39">
        <v>0</v>
      </c>
    </row>
    <row r="154" spans="1:13" ht="43.9" customHeight="1" x14ac:dyDescent="0.5">
      <c r="A154" s="207" t="s">
        <v>179</v>
      </c>
      <c r="B154" s="122"/>
      <c r="C154" s="118">
        <v>2.58</v>
      </c>
      <c r="D154" s="119">
        <f t="shared" si="9"/>
        <v>1.29</v>
      </c>
      <c r="E154" s="119">
        <f t="shared" si="10"/>
        <v>2.3220000000000001</v>
      </c>
      <c r="F154" s="119">
        <f t="shared" si="11"/>
        <v>2.8380000000000005</v>
      </c>
      <c r="G154" s="253" t="s">
        <v>180</v>
      </c>
      <c r="H154" s="266" t="s">
        <v>14</v>
      </c>
      <c r="I154" s="266"/>
      <c r="J154" s="266"/>
      <c r="K154" s="266"/>
      <c r="L154" s="141"/>
      <c r="M154" s="39">
        <v>1</v>
      </c>
    </row>
    <row r="155" spans="1:13" ht="44.65" hidden="1" customHeight="1" x14ac:dyDescent="0.5">
      <c r="A155" s="138" t="s">
        <v>181</v>
      </c>
      <c r="B155" s="126"/>
      <c r="C155" s="151">
        <v>2.71</v>
      </c>
      <c r="D155" s="119">
        <f t="shared" si="9"/>
        <v>1.355</v>
      </c>
      <c r="E155" s="119">
        <f t="shared" si="10"/>
        <v>2.4390000000000001</v>
      </c>
      <c r="F155" s="119">
        <f t="shared" si="11"/>
        <v>2.9810000000000003</v>
      </c>
      <c r="G155" s="125" t="s">
        <v>180</v>
      </c>
      <c r="H155" s="269" t="s">
        <v>14</v>
      </c>
      <c r="I155" s="269"/>
      <c r="J155" s="269"/>
      <c r="K155" s="269"/>
      <c r="L155" s="141"/>
      <c r="M155" s="39">
        <v>0</v>
      </c>
    </row>
    <row r="156" spans="1:13" ht="51" customHeight="1" x14ac:dyDescent="0.5">
      <c r="A156" s="139" t="s">
        <v>182</v>
      </c>
      <c r="B156" s="126"/>
      <c r="C156" s="151">
        <v>2.71</v>
      </c>
      <c r="D156" s="119">
        <f t="shared" si="9"/>
        <v>1.355</v>
      </c>
      <c r="E156" s="119">
        <f t="shared" si="10"/>
        <v>2.4390000000000001</v>
      </c>
      <c r="F156" s="119">
        <f t="shared" si="11"/>
        <v>2.9810000000000003</v>
      </c>
      <c r="G156" s="254" t="s">
        <v>180</v>
      </c>
      <c r="H156" s="269" t="s">
        <v>14</v>
      </c>
      <c r="I156" s="269"/>
      <c r="J156" s="269"/>
      <c r="K156" s="269"/>
      <c r="L156" s="140"/>
      <c r="M156" s="39">
        <v>1</v>
      </c>
    </row>
    <row r="157" spans="1:13" ht="51" hidden="1" customHeight="1" x14ac:dyDescent="0.5">
      <c r="A157" s="139" t="s">
        <v>183</v>
      </c>
      <c r="B157" s="126"/>
      <c r="C157" s="151">
        <v>2.71</v>
      </c>
      <c r="D157" s="119">
        <f t="shared" si="9"/>
        <v>1.355</v>
      </c>
      <c r="E157" s="119">
        <f t="shared" si="10"/>
        <v>2.4390000000000001</v>
      </c>
      <c r="F157" s="119">
        <f t="shared" si="11"/>
        <v>2.9810000000000003</v>
      </c>
      <c r="G157" s="125" t="s">
        <v>180</v>
      </c>
      <c r="H157" s="269" t="s">
        <v>14</v>
      </c>
      <c r="I157" s="269"/>
      <c r="J157" s="269"/>
      <c r="K157" s="269"/>
      <c r="L157" s="140"/>
      <c r="M157" s="39">
        <v>0</v>
      </c>
    </row>
    <row r="158" spans="1:13" s="12" customFormat="1" ht="44.65" hidden="1" customHeight="1" x14ac:dyDescent="0.5">
      <c r="A158" s="138" t="s">
        <v>184</v>
      </c>
      <c r="B158" s="126"/>
      <c r="C158" s="151">
        <v>2.71</v>
      </c>
      <c r="D158" s="119">
        <f t="shared" si="9"/>
        <v>1.355</v>
      </c>
      <c r="E158" s="119">
        <f t="shared" si="10"/>
        <v>2.4390000000000001</v>
      </c>
      <c r="F158" s="119">
        <f t="shared" si="11"/>
        <v>2.9810000000000003</v>
      </c>
      <c r="G158" s="125" t="s">
        <v>180</v>
      </c>
      <c r="H158" s="269" t="s">
        <v>14</v>
      </c>
      <c r="I158" s="269"/>
      <c r="J158" s="269"/>
      <c r="K158" s="269"/>
      <c r="L158" s="140"/>
      <c r="M158" s="39">
        <v>0</v>
      </c>
    </row>
    <row r="159" spans="1:13" ht="51" hidden="1" customHeight="1" x14ac:dyDescent="0.5">
      <c r="A159" s="137" t="s">
        <v>185</v>
      </c>
      <c r="B159" s="122"/>
      <c r="C159" s="151">
        <v>2.71</v>
      </c>
      <c r="D159" s="119">
        <f t="shared" si="9"/>
        <v>1.355</v>
      </c>
      <c r="E159" s="119">
        <f t="shared" si="10"/>
        <v>2.4390000000000001</v>
      </c>
      <c r="F159" s="119">
        <f t="shared" si="11"/>
        <v>2.9810000000000003</v>
      </c>
      <c r="G159" s="121" t="s">
        <v>180</v>
      </c>
      <c r="H159" s="266" t="s">
        <v>14</v>
      </c>
      <c r="I159" s="266"/>
      <c r="J159" s="266"/>
      <c r="K159" s="266"/>
      <c r="L159" s="140"/>
      <c r="M159" s="39">
        <v>0</v>
      </c>
    </row>
    <row r="160" spans="1:13" ht="51" hidden="1" customHeight="1" x14ac:dyDescent="0.5">
      <c r="A160" s="144" t="s">
        <v>186</v>
      </c>
      <c r="B160" s="126"/>
      <c r="C160" s="151">
        <v>1.6</v>
      </c>
      <c r="D160" s="119">
        <f t="shared" si="9"/>
        <v>0.8</v>
      </c>
      <c r="E160" s="119">
        <f t="shared" si="10"/>
        <v>1.4400000000000002</v>
      </c>
      <c r="F160" s="119">
        <f t="shared" si="11"/>
        <v>1.7600000000000002</v>
      </c>
      <c r="G160" s="125" t="s">
        <v>180</v>
      </c>
      <c r="H160" s="269" t="s">
        <v>56</v>
      </c>
      <c r="I160" s="269"/>
      <c r="J160" s="269"/>
      <c r="K160" s="269"/>
      <c r="L160" s="140"/>
      <c r="M160" s="39">
        <v>0</v>
      </c>
    </row>
    <row r="161" spans="1:13" ht="42" hidden="1" customHeight="1" x14ac:dyDescent="0.5">
      <c r="A161" s="142" t="s">
        <v>187</v>
      </c>
      <c r="B161" s="123"/>
      <c r="C161" s="118">
        <v>2.91</v>
      </c>
      <c r="D161" s="119">
        <f t="shared" si="9"/>
        <v>1.4550000000000001</v>
      </c>
      <c r="E161" s="119">
        <f t="shared" si="10"/>
        <v>2.6190000000000002</v>
      </c>
      <c r="F161" s="119">
        <f t="shared" si="11"/>
        <v>3.2010000000000005</v>
      </c>
      <c r="G161" s="121" t="s">
        <v>180</v>
      </c>
      <c r="H161" s="266" t="s">
        <v>14</v>
      </c>
      <c r="I161" s="266"/>
      <c r="J161" s="266"/>
      <c r="K161" s="266"/>
      <c r="L161" s="140"/>
      <c r="M161" s="39">
        <v>0</v>
      </c>
    </row>
    <row r="162" spans="1:13" ht="49.9" hidden="1" customHeight="1" x14ac:dyDescent="0.5">
      <c r="A162" s="135" t="s">
        <v>188</v>
      </c>
      <c r="B162" s="131"/>
      <c r="C162" s="151">
        <v>2.91</v>
      </c>
      <c r="D162" s="119">
        <f t="shared" si="9"/>
        <v>1.4550000000000001</v>
      </c>
      <c r="E162" s="119">
        <f t="shared" si="10"/>
        <v>2.6190000000000002</v>
      </c>
      <c r="F162" s="119">
        <f t="shared" si="11"/>
        <v>3.2010000000000005</v>
      </c>
      <c r="G162" s="125" t="s">
        <v>180</v>
      </c>
      <c r="H162" s="269" t="s">
        <v>14</v>
      </c>
      <c r="I162" s="269"/>
      <c r="J162" s="269"/>
      <c r="K162" s="269"/>
      <c r="L162" s="140"/>
      <c r="M162" s="39">
        <v>0</v>
      </c>
    </row>
    <row r="163" spans="1:13" ht="49.9" customHeight="1" x14ac:dyDescent="0.5">
      <c r="A163" s="155" t="s">
        <v>324</v>
      </c>
      <c r="B163" s="123"/>
      <c r="C163" s="118">
        <v>5.09</v>
      </c>
      <c r="D163" s="119">
        <f>C163*0.6</f>
        <v>3.0539999999999998</v>
      </c>
      <c r="E163" s="119">
        <f>C163</f>
        <v>5.09</v>
      </c>
      <c r="F163" s="119">
        <f>C163*1.2</f>
        <v>6.1079999999999997</v>
      </c>
      <c r="G163" s="253" t="s">
        <v>180</v>
      </c>
      <c r="H163" s="266" t="s">
        <v>189</v>
      </c>
      <c r="I163" s="266"/>
      <c r="J163" s="266"/>
      <c r="K163" s="266"/>
      <c r="L163" s="140"/>
      <c r="M163" s="39">
        <v>1</v>
      </c>
    </row>
    <row r="164" spans="1:13" ht="57" hidden="1" customHeight="1" x14ac:dyDescent="0.5">
      <c r="A164" s="155" t="s">
        <v>190</v>
      </c>
      <c r="B164" s="123"/>
      <c r="C164" s="118">
        <v>5.09</v>
      </c>
      <c r="D164" s="119">
        <f t="shared" ref="D164:D228" si="12">C164*0.6</f>
        <v>3.0539999999999998</v>
      </c>
      <c r="E164" s="119">
        <f t="shared" ref="E164:E228" si="13">C164</f>
        <v>5.09</v>
      </c>
      <c r="F164" s="119">
        <f t="shared" ref="F164:F228" si="14">C164*1.2</f>
        <v>6.1079999999999997</v>
      </c>
      <c r="G164" s="121" t="s">
        <v>180</v>
      </c>
      <c r="H164" s="266" t="s">
        <v>189</v>
      </c>
      <c r="I164" s="266"/>
      <c r="J164" s="266"/>
      <c r="K164" s="266"/>
      <c r="L164" s="141"/>
      <c r="M164" s="39">
        <v>0</v>
      </c>
    </row>
    <row r="165" spans="1:13" ht="57" customHeight="1" x14ac:dyDescent="0.5">
      <c r="A165" s="155" t="s">
        <v>325</v>
      </c>
      <c r="B165" s="123"/>
      <c r="C165" s="118">
        <v>5.09</v>
      </c>
      <c r="D165" s="119">
        <f t="shared" ref="D165" si="15">C165*0.6</f>
        <v>3.0539999999999998</v>
      </c>
      <c r="E165" s="119">
        <f t="shared" ref="E165" si="16">C165</f>
        <v>5.09</v>
      </c>
      <c r="F165" s="119">
        <f t="shared" ref="F165" si="17">C165*1.2</f>
        <v>6.1079999999999997</v>
      </c>
      <c r="G165" s="253" t="s">
        <v>180</v>
      </c>
      <c r="H165" s="266" t="s">
        <v>189</v>
      </c>
      <c r="I165" s="266"/>
      <c r="J165" s="266"/>
      <c r="K165" s="266"/>
      <c r="L165" s="141"/>
      <c r="M165" s="39">
        <v>1</v>
      </c>
    </row>
    <row r="166" spans="1:13" ht="33" hidden="1" customHeight="1" x14ac:dyDescent="0.5">
      <c r="A166" s="154" t="s">
        <v>191</v>
      </c>
      <c r="B166" s="123"/>
      <c r="C166" s="118">
        <v>3.5</v>
      </c>
      <c r="D166" s="119">
        <f t="shared" si="12"/>
        <v>2.1</v>
      </c>
      <c r="E166" s="119">
        <f t="shared" si="13"/>
        <v>3.5</v>
      </c>
      <c r="F166" s="119">
        <f t="shared" si="14"/>
        <v>4.2</v>
      </c>
      <c r="G166" s="121" t="s">
        <v>192</v>
      </c>
      <c r="H166" s="266" t="s">
        <v>189</v>
      </c>
      <c r="I166" s="266"/>
      <c r="J166" s="266"/>
      <c r="K166" s="266"/>
      <c r="L166" s="140"/>
      <c r="M166" s="39">
        <v>0</v>
      </c>
    </row>
    <row r="167" spans="1:13" ht="45.65" hidden="1" customHeight="1" x14ac:dyDescent="0.5">
      <c r="A167" s="142" t="s">
        <v>193</v>
      </c>
      <c r="B167" s="123"/>
      <c r="C167" s="118">
        <v>2.95</v>
      </c>
      <c r="D167" s="119">
        <f t="shared" si="12"/>
        <v>1.77</v>
      </c>
      <c r="E167" s="119">
        <f t="shared" si="13"/>
        <v>2.95</v>
      </c>
      <c r="F167" s="119">
        <f t="shared" si="14"/>
        <v>3.54</v>
      </c>
      <c r="G167" s="121" t="s">
        <v>180</v>
      </c>
      <c r="H167" s="266" t="s">
        <v>189</v>
      </c>
      <c r="I167" s="266"/>
      <c r="J167" s="266"/>
      <c r="K167" s="266"/>
      <c r="L167" s="140"/>
      <c r="M167" s="39">
        <v>0</v>
      </c>
    </row>
    <row r="168" spans="1:13" ht="45.65" hidden="1" customHeight="1" x14ac:dyDescent="0.5">
      <c r="A168" s="142" t="s">
        <v>194</v>
      </c>
      <c r="B168" s="123"/>
      <c r="C168" s="118">
        <v>2.95</v>
      </c>
      <c r="D168" s="119">
        <f t="shared" si="12"/>
        <v>1.77</v>
      </c>
      <c r="E168" s="119">
        <f t="shared" si="13"/>
        <v>2.95</v>
      </c>
      <c r="F168" s="119">
        <f t="shared" si="14"/>
        <v>3.54</v>
      </c>
      <c r="G168" s="121" t="s">
        <v>180</v>
      </c>
      <c r="H168" s="266" t="s">
        <v>189</v>
      </c>
      <c r="I168" s="266"/>
      <c r="J168" s="266"/>
      <c r="K168" s="266"/>
      <c r="L168" s="140"/>
      <c r="M168" s="39">
        <v>0</v>
      </c>
    </row>
    <row r="169" spans="1:13" ht="59.25" hidden="1" customHeight="1" x14ac:dyDescent="0.5">
      <c r="A169" s="142" t="s">
        <v>195</v>
      </c>
      <c r="B169" s="123"/>
      <c r="C169" s="118">
        <v>1.5</v>
      </c>
      <c r="D169" s="119">
        <f t="shared" si="12"/>
        <v>0.89999999999999991</v>
      </c>
      <c r="E169" s="119">
        <f t="shared" si="13"/>
        <v>1.5</v>
      </c>
      <c r="F169" s="119">
        <f t="shared" si="14"/>
        <v>1.7999999999999998</v>
      </c>
      <c r="G169" s="121" t="s">
        <v>192</v>
      </c>
      <c r="H169" s="266" t="s">
        <v>189</v>
      </c>
      <c r="I169" s="266"/>
      <c r="J169" s="266"/>
      <c r="K169" s="266"/>
      <c r="L169" s="140"/>
      <c r="M169" s="39">
        <v>0</v>
      </c>
    </row>
    <row r="170" spans="1:13" ht="59.25" hidden="1" customHeight="1" x14ac:dyDescent="0.5">
      <c r="A170" s="142" t="s">
        <v>196</v>
      </c>
      <c r="B170" s="123"/>
      <c r="C170" s="118">
        <v>1.5</v>
      </c>
      <c r="D170" s="119">
        <f t="shared" si="12"/>
        <v>0.89999999999999991</v>
      </c>
      <c r="E170" s="119">
        <f t="shared" si="13"/>
        <v>1.5</v>
      </c>
      <c r="F170" s="119">
        <f t="shared" si="14"/>
        <v>1.7999999999999998</v>
      </c>
      <c r="G170" s="121" t="s">
        <v>192</v>
      </c>
      <c r="H170" s="266" t="s">
        <v>189</v>
      </c>
      <c r="I170" s="266"/>
      <c r="J170" s="266"/>
      <c r="K170" s="266"/>
      <c r="L170" s="140"/>
      <c r="M170" s="39">
        <v>0</v>
      </c>
    </row>
    <row r="171" spans="1:13" ht="42" hidden="1" customHeight="1" x14ac:dyDescent="0.5">
      <c r="A171" s="158" t="s">
        <v>197</v>
      </c>
      <c r="B171" s="123"/>
      <c r="C171" s="118">
        <v>2</v>
      </c>
      <c r="D171" s="119">
        <f t="shared" si="12"/>
        <v>1.2</v>
      </c>
      <c r="E171" s="119">
        <f t="shared" si="13"/>
        <v>2</v>
      </c>
      <c r="F171" s="119">
        <f t="shared" si="14"/>
        <v>2.4</v>
      </c>
      <c r="G171" s="121" t="s">
        <v>198</v>
      </c>
      <c r="H171" s="266" t="s">
        <v>56</v>
      </c>
      <c r="I171" s="266"/>
      <c r="J171" s="266"/>
      <c r="K171" s="266"/>
      <c r="L171" s="208"/>
      <c r="M171" s="39">
        <v>0</v>
      </c>
    </row>
    <row r="172" spans="1:13" ht="42" hidden="1" customHeight="1" x14ac:dyDescent="0.5">
      <c r="A172" s="158" t="s">
        <v>199</v>
      </c>
      <c r="B172" s="123"/>
      <c r="C172" s="118">
        <v>2</v>
      </c>
      <c r="D172" s="119">
        <f t="shared" si="12"/>
        <v>1.2</v>
      </c>
      <c r="E172" s="119">
        <f t="shared" si="13"/>
        <v>2</v>
      </c>
      <c r="F172" s="119">
        <f t="shared" si="14"/>
        <v>2.4</v>
      </c>
      <c r="G172" s="121" t="s">
        <v>198</v>
      </c>
      <c r="H172" s="266" t="s">
        <v>56</v>
      </c>
      <c r="I172" s="266"/>
      <c r="J172" s="266"/>
      <c r="K172" s="266"/>
      <c r="L172" s="140"/>
      <c r="M172" s="39">
        <v>0</v>
      </c>
    </row>
    <row r="173" spans="1:13" ht="42" hidden="1" customHeight="1" x14ac:dyDescent="0.5">
      <c r="A173" s="158" t="s">
        <v>200</v>
      </c>
      <c r="B173" s="123"/>
      <c r="C173" s="118">
        <v>2</v>
      </c>
      <c r="D173" s="119">
        <f t="shared" si="12"/>
        <v>1.2</v>
      </c>
      <c r="E173" s="119">
        <f t="shared" si="13"/>
        <v>2</v>
      </c>
      <c r="F173" s="119">
        <f t="shared" si="14"/>
        <v>2.4</v>
      </c>
      <c r="G173" s="121" t="s">
        <v>198</v>
      </c>
      <c r="H173" s="266" t="s">
        <v>56</v>
      </c>
      <c r="I173" s="266"/>
      <c r="J173" s="266"/>
      <c r="K173" s="266"/>
      <c r="L173" s="141"/>
      <c r="M173" s="39">
        <v>0</v>
      </c>
    </row>
    <row r="174" spans="1:13" ht="42" hidden="1" customHeight="1" x14ac:dyDescent="0.5">
      <c r="A174" s="158" t="s">
        <v>201</v>
      </c>
      <c r="B174" s="123"/>
      <c r="C174" s="118">
        <v>2</v>
      </c>
      <c r="D174" s="119">
        <f t="shared" si="12"/>
        <v>1.2</v>
      </c>
      <c r="E174" s="119">
        <f t="shared" si="13"/>
        <v>2</v>
      </c>
      <c r="F174" s="119">
        <f t="shared" si="14"/>
        <v>2.4</v>
      </c>
      <c r="G174" s="121" t="s">
        <v>198</v>
      </c>
      <c r="H174" s="266" t="s">
        <v>56</v>
      </c>
      <c r="I174" s="266"/>
      <c r="J174" s="266"/>
      <c r="K174" s="266"/>
      <c r="L174" s="140"/>
      <c r="M174" s="39">
        <v>0</v>
      </c>
    </row>
    <row r="175" spans="1:13" ht="42" hidden="1" customHeight="1" x14ac:dyDescent="0.5">
      <c r="A175" s="209" t="s">
        <v>202</v>
      </c>
      <c r="B175" s="123"/>
      <c r="C175" s="118">
        <v>2</v>
      </c>
      <c r="D175" s="119">
        <f t="shared" si="12"/>
        <v>1.2</v>
      </c>
      <c r="E175" s="119">
        <f t="shared" si="13"/>
        <v>2</v>
      </c>
      <c r="F175" s="119">
        <f t="shared" si="14"/>
        <v>2.4</v>
      </c>
      <c r="G175" s="121" t="s">
        <v>198</v>
      </c>
      <c r="H175" s="266" t="s">
        <v>56</v>
      </c>
      <c r="I175" s="266"/>
      <c r="J175" s="266"/>
      <c r="K175" s="266"/>
      <c r="L175" s="140"/>
      <c r="M175" s="39">
        <v>0</v>
      </c>
    </row>
    <row r="176" spans="1:13" ht="42" hidden="1" customHeight="1" x14ac:dyDescent="0.5">
      <c r="A176" s="210" t="s">
        <v>203</v>
      </c>
      <c r="B176" s="123"/>
      <c r="C176" s="118">
        <v>3.65</v>
      </c>
      <c r="D176" s="119">
        <f t="shared" ref="D176:D177" si="18">C176*0.6</f>
        <v>2.19</v>
      </c>
      <c r="E176" s="119">
        <f t="shared" ref="E176:E177" si="19">C176</f>
        <v>3.65</v>
      </c>
      <c r="F176" s="119">
        <f t="shared" ref="F176:F177" si="20">C176*1.2</f>
        <v>4.38</v>
      </c>
      <c r="G176" s="121" t="s">
        <v>198</v>
      </c>
      <c r="H176" s="266" t="s">
        <v>56</v>
      </c>
      <c r="I176" s="266"/>
      <c r="J176" s="266"/>
      <c r="K176" s="266"/>
      <c r="L176" s="140"/>
      <c r="M176" s="39">
        <v>0</v>
      </c>
    </row>
    <row r="177" spans="1:13" ht="42" hidden="1" customHeight="1" x14ac:dyDescent="0.5">
      <c r="A177" s="210" t="s">
        <v>204</v>
      </c>
      <c r="B177" s="123"/>
      <c r="C177" s="118">
        <v>3.65</v>
      </c>
      <c r="D177" s="119">
        <f t="shared" si="18"/>
        <v>2.19</v>
      </c>
      <c r="E177" s="119">
        <f t="shared" si="19"/>
        <v>3.65</v>
      </c>
      <c r="F177" s="119">
        <f t="shared" si="20"/>
        <v>4.38</v>
      </c>
      <c r="G177" s="121" t="s">
        <v>198</v>
      </c>
      <c r="H177" s="266" t="s">
        <v>56</v>
      </c>
      <c r="I177" s="266"/>
      <c r="J177" s="266"/>
      <c r="K177" s="266"/>
      <c r="L177" s="140"/>
      <c r="M177" s="39">
        <v>0</v>
      </c>
    </row>
    <row r="178" spans="1:13" ht="42" hidden="1" customHeight="1" x14ac:dyDescent="0.5">
      <c r="A178" s="210" t="s">
        <v>205</v>
      </c>
      <c r="B178" s="123"/>
      <c r="C178" s="118">
        <v>3.65</v>
      </c>
      <c r="D178" s="119">
        <f t="shared" ref="D178:D179" si="21">C178*0.6</f>
        <v>2.19</v>
      </c>
      <c r="E178" s="119">
        <f t="shared" ref="E178:E179" si="22">C178</f>
        <v>3.65</v>
      </c>
      <c r="F178" s="119">
        <f t="shared" ref="F178:F179" si="23">C178*1.2</f>
        <v>4.38</v>
      </c>
      <c r="G178" s="121" t="s">
        <v>198</v>
      </c>
      <c r="H178" s="266" t="s">
        <v>56</v>
      </c>
      <c r="I178" s="266"/>
      <c r="J178" s="266"/>
      <c r="K178" s="266"/>
      <c r="L178" s="140"/>
      <c r="M178" s="39">
        <v>0</v>
      </c>
    </row>
    <row r="179" spans="1:13" ht="42" hidden="1" customHeight="1" x14ac:dyDescent="0.5">
      <c r="A179" s="210" t="s">
        <v>206</v>
      </c>
      <c r="B179" s="123"/>
      <c r="C179" s="118">
        <v>3.65</v>
      </c>
      <c r="D179" s="119">
        <f t="shared" si="21"/>
        <v>2.19</v>
      </c>
      <c r="E179" s="119">
        <f t="shared" si="22"/>
        <v>3.65</v>
      </c>
      <c r="F179" s="119">
        <f t="shared" si="23"/>
        <v>4.38</v>
      </c>
      <c r="G179" s="121" t="s">
        <v>198</v>
      </c>
      <c r="H179" s="266" t="s">
        <v>56</v>
      </c>
      <c r="I179" s="266"/>
      <c r="J179" s="266"/>
      <c r="K179" s="266"/>
      <c r="L179" s="140"/>
      <c r="M179" s="39">
        <v>0</v>
      </c>
    </row>
    <row r="180" spans="1:13" ht="42" hidden="1" customHeight="1" x14ac:dyDescent="0.5">
      <c r="A180" s="211" t="s">
        <v>207</v>
      </c>
      <c r="B180" s="123"/>
      <c r="C180" s="118">
        <v>4.5999999999999996</v>
      </c>
      <c r="D180" s="119">
        <f t="shared" si="12"/>
        <v>2.76</v>
      </c>
      <c r="E180" s="119">
        <f t="shared" si="13"/>
        <v>4.5999999999999996</v>
      </c>
      <c r="F180" s="119">
        <f t="shared" si="14"/>
        <v>5.52</v>
      </c>
      <c r="G180" s="121" t="s">
        <v>208</v>
      </c>
      <c r="H180" s="266" t="s">
        <v>56</v>
      </c>
      <c r="I180" s="266"/>
      <c r="J180" s="266"/>
      <c r="K180" s="266"/>
      <c r="L180" s="140"/>
      <c r="M180" s="39">
        <v>0</v>
      </c>
    </row>
    <row r="181" spans="1:13" ht="45.65" customHeight="1" x14ac:dyDescent="0.5">
      <c r="A181" s="157" t="s">
        <v>209</v>
      </c>
      <c r="B181" s="131"/>
      <c r="C181" s="151">
        <v>7.3</v>
      </c>
      <c r="D181" s="119">
        <f t="shared" si="12"/>
        <v>4.38</v>
      </c>
      <c r="E181" s="119">
        <f t="shared" si="13"/>
        <v>7.3</v>
      </c>
      <c r="F181" s="119">
        <f t="shared" si="14"/>
        <v>8.76</v>
      </c>
      <c r="G181" s="254" t="s">
        <v>210</v>
      </c>
      <c r="H181" s="269" t="s">
        <v>211</v>
      </c>
      <c r="I181" s="269"/>
      <c r="J181" s="269"/>
      <c r="K181" s="269"/>
      <c r="L181" s="140"/>
      <c r="M181" s="39">
        <v>1</v>
      </c>
    </row>
    <row r="182" spans="1:13" ht="67.5" hidden="1" customHeight="1" x14ac:dyDescent="0.5">
      <c r="A182" s="157" t="s">
        <v>212</v>
      </c>
      <c r="B182" s="131"/>
      <c r="C182" s="151">
        <v>8.1</v>
      </c>
      <c r="D182" s="119">
        <f t="shared" si="12"/>
        <v>4.8599999999999994</v>
      </c>
      <c r="E182" s="119">
        <f t="shared" si="13"/>
        <v>8.1</v>
      </c>
      <c r="F182" s="119">
        <f t="shared" si="14"/>
        <v>9.7199999999999989</v>
      </c>
      <c r="G182" s="125" t="s">
        <v>213</v>
      </c>
      <c r="H182" s="269" t="s">
        <v>214</v>
      </c>
      <c r="I182" s="269"/>
      <c r="J182" s="269"/>
      <c r="K182" s="269"/>
      <c r="L182" s="141"/>
      <c r="M182" s="39">
        <v>0</v>
      </c>
    </row>
    <row r="183" spans="1:13" ht="50.65" customHeight="1" x14ac:dyDescent="0.5">
      <c r="A183" s="142" t="s">
        <v>215</v>
      </c>
      <c r="B183" s="123"/>
      <c r="C183" s="118">
        <v>3.05</v>
      </c>
      <c r="D183" s="119">
        <f t="shared" si="12"/>
        <v>1.8299999999999998</v>
      </c>
      <c r="E183" s="119">
        <f t="shared" si="13"/>
        <v>3.05</v>
      </c>
      <c r="F183" s="119">
        <f t="shared" si="14"/>
        <v>3.6599999999999997</v>
      </c>
      <c r="G183" s="253" t="s">
        <v>216</v>
      </c>
      <c r="H183" s="266" t="s">
        <v>56</v>
      </c>
      <c r="I183" s="266"/>
      <c r="J183" s="266"/>
      <c r="K183" s="266"/>
      <c r="L183" s="208"/>
      <c r="M183" s="39">
        <v>1</v>
      </c>
    </row>
    <row r="184" spans="1:13" ht="69.650000000000006" customHeight="1" x14ac:dyDescent="0.5">
      <c r="A184" s="154" t="s">
        <v>217</v>
      </c>
      <c r="B184" s="123"/>
      <c r="C184" s="118">
        <v>5</v>
      </c>
      <c r="D184" s="119">
        <f t="shared" si="12"/>
        <v>3</v>
      </c>
      <c r="E184" s="119">
        <f t="shared" si="13"/>
        <v>5</v>
      </c>
      <c r="F184" s="119">
        <f t="shared" si="14"/>
        <v>6</v>
      </c>
      <c r="G184" s="253" t="s">
        <v>218</v>
      </c>
      <c r="H184" s="266" t="s">
        <v>56</v>
      </c>
      <c r="I184" s="266"/>
      <c r="J184" s="266"/>
      <c r="K184" s="266"/>
      <c r="L184" s="141"/>
      <c r="M184" s="39">
        <v>1</v>
      </c>
    </row>
    <row r="185" spans="1:13" ht="42" customHeight="1" x14ac:dyDescent="0.5">
      <c r="A185" s="154" t="s">
        <v>219</v>
      </c>
      <c r="B185" s="123"/>
      <c r="C185" s="118">
        <v>3.05</v>
      </c>
      <c r="D185" s="119">
        <f t="shared" si="12"/>
        <v>1.8299999999999998</v>
      </c>
      <c r="E185" s="119">
        <f t="shared" si="13"/>
        <v>3.05</v>
      </c>
      <c r="F185" s="119">
        <f t="shared" si="14"/>
        <v>3.6599999999999997</v>
      </c>
      <c r="G185" s="253" t="s">
        <v>216</v>
      </c>
      <c r="H185" s="266" t="s">
        <v>56</v>
      </c>
      <c r="I185" s="266"/>
      <c r="J185" s="266"/>
      <c r="K185" s="266"/>
      <c r="L185" s="141"/>
      <c r="M185" s="39">
        <v>1</v>
      </c>
    </row>
    <row r="186" spans="1:13" ht="84.75" hidden="1" customHeight="1" x14ac:dyDescent="0.5">
      <c r="A186" s="135" t="s">
        <v>220</v>
      </c>
      <c r="B186" s="123"/>
      <c r="C186" s="118">
        <v>11.6</v>
      </c>
      <c r="D186" s="119">
        <f t="shared" si="12"/>
        <v>6.96</v>
      </c>
      <c r="E186" s="119">
        <f t="shared" si="13"/>
        <v>11.6</v>
      </c>
      <c r="F186" s="119">
        <f t="shared" si="14"/>
        <v>13.92</v>
      </c>
      <c r="G186" s="121" t="s">
        <v>221</v>
      </c>
      <c r="H186" s="266" t="s">
        <v>56</v>
      </c>
      <c r="I186" s="266"/>
      <c r="J186" s="266"/>
      <c r="K186" s="266"/>
      <c r="L186" s="140"/>
      <c r="M186" s="39">
        <v>0</v>
      </c>
    </row>
    <row r="187" spans="1:13" ht="41.65" customHeight="1" x14ac:dyDescent="0.5">
      <c r="A187" s="155" t="s">
        <v>222</v>
      </c>
      <c r="B187" s="123"/>
      <c r="C187" s="118">
        <v>3.1</v>
      </c>
      <c r="D187" s="119">
        <f t="shared" si="12"/>
        <v>1.8599999999999999</v>
      </c>
      <c r="E187" s="119">
        <f t="shared" si="13"/>
        <v>3.1</v>
      </c>
      <c r="F187" s="119">
        <f t="shared" si="14"/>
        <v>3.7199999999999998</v>
      </c>
      <c r="G187" s="253" t="s">
        <v>223</v>
      </c>
      <c r="H187" s="266" t="s">
        <v>56</v>
      </c>
      <c r="I187" s="266"/>
      <c r="J187" s="266"/>
      <c r="K187" s="266"/>
      <c r="L187" s="141"/>
      <c r="M187" s="39">
        <v>1</v>
      </c>
    </row>
    <row r="188" spans="1:13" ht="42" hidden="1" customHeight="1" x14ac:dyDescent="0.5">
      <c r="A188" s="206" t="s">
        <v>224</v>
      </c>
      <c r="B188" s="123"/>
      <c r="C188" s="118">
        <v>2.4</v>
      </c>
      <c r="D188" s="119">
        <f t="shared" si="12"/>
        <v>1.44</v>
      </c>
      <c r="E188" s="119">
        <f t="shared" si="13"/>
        <v>2.4</v>
      </c>
      <c r="F188" s="119">
        <f t="shared" si="14"/>
        <v>2.88</v>
      </c>
      <c r="G188" s="121" t="s">
        <v>223</v>
      </c>
      <c r="H188" s="266" t="s">
        <v>56</v>
      </c>
      <c r="I188" s="266"/>
      <c r="J188" s="266"/>
      <c r="K188" s="266"/>
      <c r="L188" s="140"/>
      <c r="M188" s="39">
        <v>0</v>
      </c>
    </row>
    <row r="189" spans="1:13" ht="42.65" hidden="1" customHeight="1" x14ac:dyDescent="0.5">
      <c r="A189" s="155" t="s">
        <v>317</v>
      </c>
      <c r="B189" s="123"/>
      <c r="C189" s="118">
        <v>6.05</v>
      </c>
      <c r="D189" s="119">
        <f t="shared" si="12"/>
        <v>3.63</v>
      </c>
      <c r="E189" s="119">
        <f t="shared" si="13"/>
        <v>6.05</v>
      </c>
      <c r="F189" s="119">
        <f t="shared" si="14"/>
        <v>7.26</v>
      </c>
      <c r="G189" s="121" t="s">
        <v>192</v>
      </c>
      <c r="H189" s="266" t="s">
        <v>189</v>
      </c>
      <c r="I189" s="266"/>
      <c r="J189" s="266"/>
      <c r="K189" s="266"/>
      <c r="L189" s="140"/>
      <c r="M189" s="39">
        <v>0</v>
      </c>
    </row>
    <row r="190" spans="1:13" ht="45" customHeight="1" x14ac:dyDescent="0.5">
      <c r="A190" s="206" t="s">
        <v>225</v>
      </c>
      <c r="B190" s="117" t="s">
        <v>16</v>
      </c>
      <c r="C190" s="118">
        <v>1.85</v>
      </c>
      <c r="D190" s="119">
        <f t="shared" si="12"/>
        <v>1.1100000000000001</v>
      </c>
      <c r="E190" s="119">
        <f t="shared" si="13"/>
        <v>1.85</v>
      </c>
      <c r="F190" s="119">
        <f t="shared" si="14"/>
        <v>2.2200000000000002</v>
      </c>
      <c r="G190" s="253" t="s">
        <v>53</v>
      </c>
      <c r="H190" s="266" t="s">
        <v>226</v>
      </c>
      <c r="I190" s="266"/>
      <c r="J190" s="266"/>
      <c r="K190" s="266"/>
      <c r="L190" s="141"/>
      <c r="M190" s="39">
        <v>1</v>
      </c>
    </row>
    <row r="191" spans="1:13" ht="46.9" customHeight="1" x14ac:dyDescent="0.5">
      <c r="A191" s="155" t="s">
        <v>227</v>
      </c>
      <c r="B191" s="124" t="s">
        <v>16</v>
      </c>
      <c r="C191" s="151">
        <v>2.5499999999999998</v>
      </c>
      <c r="D191" s="119">
        <f t="shared" si="12"/>
        <v>1.5299999999999998</v>
      </c>
      <c r="E191" s="119">
        <f t="shared" si="13"/>
        <v>2.5499999999999998</v>
      </c>
      <c r="F191" s="119">
        <f t="shared" si="14"/>
        <v>3.0599999999999996</v>
      </c>
      <c r="G191" s="254" t="s">
        <v>53</v>
      </c>
      <c r="H191" s="269" t="s">
        <v>226</v>
      </c>
      <c r="I191" s="269"/>
      <c r="J191" s="269"/>
      <c r="K191" s="269"/>
      <c r="L191" s="141"/>
      <c r="M191" s="39">
        <v>1</v>
      </c>
    </row>
    <row r="192" spans="1:13" ht="46.9" hidden="1" customHeight="1" x14ac:dyDescent="0.5">
      <c r="A192" s="134" t="s">
        <v>228</v>
      </c>
      <c r="B192" s="123"/>
      <c r="C192" s="118">
        <v>1.75</v>
      </c>
      <c r="D192" s="119">
        <f t="shared" si="12"/>
        <v>1.05</v>
      </c>
      <c r="E192" s="119">
        <f t="shared" si="13"/>
        <v>1.75</v>
      </c>
      <c r="F192" s="119">
        <f t="shared" si="14"/>
        <v>2.1</v>
      </c>
      <c r="G192" s="121" t="s">
        <v>229</v>
      </c>
      <c r="H192" s="266" t="s">
        <v>226</v>
      </c>
      <c r="I192" s="266"/>
      <c r="J192" s="266"/>
      <c r="K192" s="266"/>
      <c r="L192" s="140"/>
      <c r="M192" s="39">
        <v>0</v>
      </c>
    </row>
    <row r="193" spans="1:13" ht="42" hidden="1" customHeight="1" x14ac:dyDescent="0.5">
      <c r="A193" s="134" t="s">
        <v>230</v>
      </c>
      <c r="B193" s="123"/>
      <c r="C193" s="118">
        <v>1.8</v>
      </c>
      <c r="D193" s="119">
        <f t="shared" si="12"/>
        <v>1.08</v>
      </c>
      <c r="E193" s="119">
        <f t="shared" si="13"/>
        <v>1.8</v>
      </c>
      <c r="F193" s="119">
        <f t="shared" si="14"/>
        <v>2.16</v>
      </c>
      <c r="G193" s="121" t="s">
        <v>231</v>
      </c>
      <c r="H193" s="266" t="s">
        <v>226</v>
      </c>
      <c r="I193" s="266"/>
      <c r="J193" s="266"/>
      <c r="K193" s="266"/>
      <c r="L193" s="140"/>
      <c r="M193" s="39">
        <v>0</v>
      </c>
    </row>
    <row r="194" spans="1:13" ht="49.9" hidden="1" customHeight="1" x14ac:dyDescent="0.5">
      <c r="A194" s="157" t="s">
        <v>232</v>
      </c>
      <c r="B194" s="123"/>
      <c r="C194" s="118">
        <v>2.2999999999999998</v>
      </c>
      <c r="D194" s="119">
        <f t="shared" si="12"/>
        <v>1.38</v>
      </c>
      <c r="E194" s="119">
        <f t="shared" si="13"/>
        <v>2.2999999999999998</v>
      </c>
      <c r="F194" s="119">
        <f t="shared" si="14"/>
        <v>2.76</v>
      </c>
      <c r="G194" s="121" t="s">
        <v>233</v>
      </c>
      <c r="H194" s="266" t="s">
        <v>226</v>
      </c>
      <c r="I194" s="266"/>
      <c r="J194" s="266"/>
      <c r="K194" s="266"/>
      <c r="L194" s="140"/>
      <c r="M194" s="39">
        <v>0</v>
      </c>
    </row>
    <row r="195" spans="1:13" ht="49.9" hidden="1" customHeight="1" x14ac:dyDescent="0.5">
      <c r="A195" s="157" t="s">
        <v>234</v>
      </c>
      <c r="B195" s="123"/>
      <c r="C195" s="118">
        <v>1.95</v>
      </c>
      <c r="D195" s="119">
        <f>C195*0.6</f>
        <v>1.17</v>
      </c>
      <c r="E195" s="119">
        <f t="shared" si="13"/>
        <v>1.95</v>
      </c>
      <c r="F195" s="119">
        <f t="shared" si="14"/>
        <v>2.34</v>
      </c>
      <c r="G195" s="121" t="s">
        <v>235</v>
      </c>
      <c r="H195" s="266" t="s">
        <v>226</v>
      </c>
      <c r="I195" s="266"/>
      <c r="J195" s="266"/>
      <c r="K195" s="266"/>
      <c r="L195" s="140"/>
      <c r="M195" s="39">
        <v>0</v>
      </c>
    </row>
    <row r="196" spans="1:13" ht="49.9" customHeight="1" x14ac:dyDescent="0.5">
      <c r="A196" s="157" t="s">
        <v>236</v>
      </c>
      <c r="B196" s="123"/>
      <c r="C196" s="118">
        <v>3.3</v>
      </c>
      <c r="D196" s="119">
        <f>C196*0.6</f>
        <v>1.9799999999999998</v>
      </c>
      <c r="E196" s="119">
        <f t="shared" ref="E196" si="24">C196</f>
        <v>3.3</v>
      </c>
      <c r="F196" s="119">
        <f t="shared" ref="F196" si="25">C196*1.2</f>
        <v>3.9599999999999995</v>
      </c>
      <c r="G196" s="253" t="s">
        <v>237</v>
      </c>
      <c r="H196" s="266" t="s">
        <v>226</v>
      </c>
      <c r="I196" s="266"/>
      <c r="J196" s="266"/>
      <c r="K196" s="266"/>
      <c r="L196" s="140"/>
      <c r="M196" s="39">
        <v>1</v>
      </c>
    </row>
    <row r="197" spans="1:13" ht="49.9" customHeight="1" x14ac:dyDescent="0.5">
      <c r="A197" s="134" t="s">
        <v>238</v>
      </c>
      <c r="B197" s="123"/>
      <c r="C197" s="118">
        <v>6.94</v>
      </c>
      <c r="D197" s="119">
        <f t="shared" si="12"/>
        <v>4.1639999999999997</v>
      </c>
      <c r="E197" s="119">
        <f t="shared" si="13"/>
        <v>6.94</v>
      </c>
      <c r="F197" s="119">
        <f t="shared" si="14"/>
        <v>8.3279999999999994</v>
      </c>
      <c r="G197" s="253" t="s">
        <v>239</v>
      </c>
      <c r="H197" s="266" t="s">
        <v>226</v>
      </c>
      <c r="I197" s="266"/>
      <c r="J197" s="266"/>
      <c r="K197" s="266"/>
      <c r="L197" s="141"/>
      <c r="M197" s="39">
        <v>1</v>
      </c>
    </row>
    <row r="198" spans="1:13" ht="51" customHeight="1" x14ac:dyDescent="0.5">
      <c r="A198" s="134" t="s">
        <v>309</v>
      </c>
      <c r="B198" s="123"/>
      <c r="C198" s="118">
        <v>7.75</v>
      </c>
      <c r="D198" s="119">
        <f t="shared" si="12"/>
        <v>4.6499999999999995</v>
      </c>
      <c r="E198" s="119">
        <f t="shared" si="13"/>
        <v>7.75</v>
      </c>
      <c r="F198" s="119">
        <f t="shared" si="14"/>
        <v>9.2999999999999989</v>
      </c>
      <c r="G198" s="271" t="s">
        <v>240</v>
      </c>
      <c r="H198" s="266"/>
      <c r="I198" s="266"/>
      <c r="J198" s="266"/>
      <c r="K198" s="266"/>
      <c r="L198" s="140"/>
      <c r="M198" s="39">
        <v>1</v>
      </c>
    </row>
    <row r="199" spans="1:13" ht="51" customHeight="1" x14ac:dyDescent="0.5">
      <c r="A199" s="158" t="s">
        <v>241</v>
      </c>
      <c r="B199" s="123"/>
      <c r="C199" s="118">
        <v>1.8</v>
      </c>
      <c r="D199" s="119">
        <f t="shared" si="12"/>
        <v>1.08</v>
      </c>
      <c r="E199" s="119">
        <f t="shared" si="13"/>
        <v>1.8</v>
      </c>
      <c r="F199" s="119">
        <f t="shared" si="14"/>
        <v>2.16</v>
      </c>
      <c r="G199" s="253" t="s">
        <v>242</v>
      </c>
      <c r="H199" s="270" t="s">
        <v>243</v>
      </c>
      <c r="I199" s="270"/>
      <c r="J199" s="270"/>
      <c r="K199" s="270"/>
      <c r="L199" s="141"/>
      <c r="M199" s="39">
        <v>1</v>
      </c>
    </row>
    <row r="200" spans="1:13" s="12" customFormat="1" ht="51.75" customHeight="1" x14ac:dyDescent="0.5">
      <c r="A200" s="212" t="s">
        <v>244</v>
      </c>
      <c r="B200" s="123"/>
      <c r="C200" s="118">
        <v>14.9</v>
      </c>
      <c r="D200" s="119">
        <f t="shared" si="12"/>
        <v>8.94</v>
      </c>
      <c r="E200" s="119">
        <f t="shared" si="13"/>
        <v>14.9</v>
      </c>
      <c r="F200" s="119">
        <f t="shared" si="14"/>
        <v>17.88</v>
      </c>
      <c r="G200" s="253" t="s">
        <v>242</v>
      </c>
      <c r="H200" s="270" t="s">
        <v>243</v>
      </c>
      <c r="I200" s="270"/>
      <c r="J200" s="270"/>
      <c r="K200" s="270"/>
      <c r="L200" s="141"/>
      <c r="M200" s="39">
        <v>1</v>
      </c>
    </row>
    <row r="201" spans="1:13" s="12" customFormat="1" ht="47.25" customHeight="1" x14ac:dyDescent="0.5">
      <c r="A201" s="213" t="s">
        <v>245</v>
      </c>
      <c r="B201" s="123"/>
      <c r="C201" s="118">
        <v>18</v>
      </c>
      <c r="D201" s="119">
        <f t="shared" si="12"/>
        <v>10.799999999999999</v>
      </c>
      <c r="E201" s="119">
        <f t="shared" si="13"/>
        <v>18</v>
      </c>
      <c r="F201" s="119">
        <f t="shared" si="14"/>
        <v>21.599999999999998</v>
      </c>
      <c r="G201" s="253" t="s">
        <v>242</v>
      </c>
      <c r="H201" s="270" t="s">
        <v>243</v>
      </c>
      <c r="I201" s="270"/>
      <c r="J201" s="270"/>
      <c r="K201" s="270"/>
      <c r="L201" s="141"/>
      <c r="M201" s="39">
        <v>1</v>
      </c>
    </row>
    <row r="202" spans="1:13" s="12" customFormat="1" ht="51.75" customHeight="1" x14ac:dyDescent="0.5">
      <c r="A202" s="143" t="s">
        <v>246</v>
      </c>
      <c r="B202" s="123"/>
      <c r="C202" s="151">
        <v>13.5</v>
      </c>
      <c r="D202" s="119">
        <f t="shared" si="12"/>
        <v>8.1</v>
      </c>
      <c r="E202" s="119">
        <f t="shared" si="13"/>
        <v>13.5</v>
      </c>
      <c r="F202" s="119">
        <f t="shared" si="14"/>
        <v>16.2</v>
      </c>
      <c r="G202" s="253" t="s">
        <v>242</v>
      </c>
      <c r="H202" s="270" t="s">
        <v>243</v>
      </c>
      <c r="I202" s="270"/>
      <c r="J202" s="270"/>
      <c r="K202" s="270"/>
      <c r="L202" s="141"/>
      <c r="M202" s="39">
        <v>1</v>
      </c>
    </row>
    <row r="203" spans="1:13" s="12" customFormat="1" ht="51.75" hidden="1" customHeight="1" x14ac:dyDescent="0.5">
      <c r="A203" s="161" t="s">
        <v>247</v>
      </c>
      <c r="B203" s="165"/>
      <c r="C203" s="166">
        <v>0</v>
      </c>
      <c r="D203" s="119">
        <f t="shared" si="12"/>
        <v>0</v>
      </c>
      <c r="E203" s="119">
        <f t="shared" si="13"/>
        <v>0</v>
      </c>
      <c r="F203" s="119">
        <f t="shared" si="14"/>
        <v>0</v>
      </c>
      <c r="G203" s="128" t="s">
        <v>109</v>
      </c>
      <c r="H203" s="293" t="s">
        <v>54</v>
      </c>
      <c r="I203" s="293"/>
      <c r="J203" s="293"/>
      <c r="K203" s="293"/>
      <c r="L203" s="148"/>
      <c r="M203" s="39">
        <v>0</v>
      </c>
    </row>
    <row r="204" spans="1:13" s="12" customFormat="1" ht="51.75" hidden="1" customHeight="1" x14ac:dyDescent="0.5">
      <c r="A204" s="162" t="s">
        <v>248</v>
      </c>
      <c r="B204" s="165"/>
      <c r="C204" s="166">
        <v>11</v>
      </c>
      <c r="D204" s="119">
        <f t="shared" si="12"/>
        <v>6.6</v>
      </c>
      <c r="E204" s="119">
        <f t="shared" si="13"/>
        <v>11</v>
      </c>
      <c r="F204" s="119">
        <f t="shared" si="14"/>
        <v>13.2</v>
      </c>
      <c r="G204" s="128" t="s">
        <v>249</v>
      </c>
      <c r="H204" s="293" t="s">
        <v>250</v>
      </c>
      <c r="I204" s="293"/>
      <c r="J204" s="293"/>
      <c r="K204" s="293"/>
      <c r="L204" s="148"/>
      <c r="M204" s="39">
        <v>0</v>
      </c>
    </row>
    <row r="205" spans="1:13" s="12" customFormat="1" ht="51.75" hidden="1" customHeight="1" x14ac:dyDescent="0.5">
      <c r="A205" s="162" t="s">
        <v>251</v>
      </c>
      <c r="B205" s="165"/>
      <c r="C205" s="166">
        <v>10.6</v>
      </c>
      <c r="D205" s="119">
        <f t="shared" si="12"/>
        <v>6.3599999999999994</v>
      </c>
      <c r="E205" s="119">
        <f t="shared" si="13"/>
        <v>10.6</v>
      </c>
      <c r="F205" s="119">
        <f t="shared" si="14"/>
        <v>12.719999999999999</v>
      </c>
      <c r="G205" s="128" t="s">
        <v>249</v>
      </c>
      <c r="H205" s="293" t="s">
        <v>250</v>
      </c>
      <c r="I205" s="293"/>
      <c r="J205" s="293"/>
      <c r="K205" s="293"/>
      <c r="L205" s="148"/>
      <c r="M205" s="39">
        <v>0</v>
      </c>
    </row>
    <row r="206" spans="1:13" s="12" customFormat="1" ht="51.75" hidden="1" customHeight="1" x14ac:dyDescent="0.5">
      <c r="A206" s="162" t="s">
        <v>252</v>
      </c>
      <c r="B206" s="165"/>
      <c r="C206" s="166">
        <v>5.3</v>
      </c>
      <c r="D206" s="119">
        <f t="shared" si="12"/>
        <v>3.1799999999999997</v>
      </c>
      <c r="E206" s="119">
        <f t="shared" si="13"/>
        <v>5.3</v>
      </c>
      <c r="F206" s="119">
        <f t="shared" si="14"/>
        <v>6.3599999999999994</v>
      </c>
      <c r="G206" s="128" t="s">
        <v>249</v>
      </c>
      <c r="H206" s="293" t="s">
        <v>250</v>
      </c>
      <c r="I206" s="293"/>
      <c r="J206" s="293"/>
      <c r="K206" s="293"/>
      <c r="L206" s="148"/>
      <c r="M206" s="39">
        <v>0</v>
      </c>
    </row>
    <row r="207" spans="1:13" s="12" customFormat="1" ht="51.75" hidden="1" customHeight="1" x14ac:dyDescent="0.5">
      <c r="A207" s="162" t="s">
        <v>253</v>
      </c>
      <c r="B207" s="165"/>
      <c r="C207" s="166">
        <v>6.5</v>
      </c>
      <c r="D207" s="119">
        <f t="shared" si="12"/>
        <v>3.9</v>
      </c>
      <c r="E207" s="119">
        <f t="shared" si="13"/>
        <v>6.5</v>
      </c>
      <c r="F207" s="119">
        <f t="shared" si="14"/>
        <v>7.8</v>
      </c>
      <c r="G207" s="128" t="s">
        <v>249</v>
      </c>
      <c r="H207" s="293" t="s">
        <v>250</v>
      </c>
      <c r="I207" s="293"/>
      <c r="J207" s="293"/>
      <c r="K207" s="293"/>
      <c r="L207" s="148"/>
      <c r="M207" s="39">
        <v>0</v>
      </c>
    </row>
    <row r="208" spans="1:13" s="12" customFormat="1" ht="52.15" hidden="1" customHeight="1" x14ac:dyDescent="0.5">
      <c r="A208" s="162" t="s">
        <v>254</v>
      </c>
      <c r="B208" s="165"/>
      <c r="C208" s="166">
        <v>8</v>
      </c>
      <c r="D208" s="119">
        <f t="shared" si="12"/>
        <v>4.8</v>
      </c>
      <c r="E208" s="119">
        <f t="shared" si="13"/>
        <v>8</v>
      </c>
      <c r="F208" s="119">
        <f t="shared" si="14"/>
        <v>9.6</v>
      </c>
      <c r="G208" s="128" t="s">
        <v>249</v>
      </c>
      <c r="H208" s="293" t="s">
        <v>250</v>
      </c>
      <c r="I208" s="293"/>
      <c r="J208" s="293"/>
      <c r="K208" s="293"/>
      <c r="L208" s="148"/>
      <c r="M208" s="39">
        <v>0</v>
      </c>
    </row>
    <row r="209" spans="1:13" s="12" customFormat="1" ht="52.15" hidden="1" customHeight="1" x14ac:dyDescent="0.5">
      <c r="A209" s="163" t="s">
        <v>255</v>
      </c>
      <c r="B209" s="165"/>
      <c r="C209" s="166">
        <v>8</v>
      </c>
      <c r="D209" s="119">
        <f t="shared" si="12"/>
        <v>4.8</v>
      </c>
      <c r="E209" s="119">
        <f t="shared" si="13"/>
        <v>8</v>
      </c>
      <c r="F209" s="119">
        <f t="shared" si="14"/>
        <v>9.6</v>
      </c>
      <c r="G209" s="128" t="s">
        <v>256</v>
      </c>
      <c r="H209" s="293" t="s">
        <v>250</v>
      </c>
      <c r="I209" s="293"/>
      <c r="J209" s="293"/>
      <c r="K209" s="293"/>
      <c r="L209" s="148"/>
      <c r="M209" s="39">
        <v>0</v>
      </c>
    </row>
    <row r="210" spans="1:13" s="12" customFormat="1" ht="48.65" hidden="1" customHeight="1" x14ac:dyDescent="0.5">
      <c r="A210" s="163" t="s">
        <v>257</v>
      </c>
      <c r="B210" s="165"/>
      <c r="C210" s="166">
        <v>5.3</v>
      </c>
      <c r="D210" s="119">
        <f t="shared" si="12"/>
        <v>3.1799999999999997</v>
      </c>
      <c r="E210" s="119">
        <f t="shared" si="13"/>
        <v>5.3</v>
      </c>
      <c r="F210" s="119">
        <f t="shared" si="14"/>
        <v>6.3599999999999994</v>
      </c>
      <c r="G210" s="128" t="s">
        <v>256</v>
      </c>
      <c r="H210" s="293" t="s">
        <v>250</v>
      </c>
      <c r="I210" s="293"/>
      <c r="J210" s="293"/>
      <c r="K210" s="293"/>
      <c r="L210" s="148"/>
      <c r="M210" s="39">
        <v>0</v>
      </c>
    </row>
    <row r="211" spans="1:13" s="12" customFormat="1" ht="48.65" hidden="1" customHeight="1" x14ac:dyDescent="0.5">
      <c r="A211" s="163" t="s">
        <v>258</v>
      </c>
      <c r="B211" s="165"/>
      <c r="C211" s="166">
        <v>6.5</v>
      </c>
      <c r="D211" s="119">
        <f t="shared" si="12"/>
        <v>3.9</v>
      </c>
      <c r="E211" s="119">
        <f t="shared" si="13"/>
        <v>6.5</v>
      </c>
      <c r="F211" s="119">
        <f t="shared" si="14"/>
        <v>7.8</v>
      </c>
      <c r="G211" s="128" t="s">
        <v>256</v>
      </c>
      <c r="H211" s="293" t="s">
        <v>250</v>
      </c>
      <c r="I211" s="293"/>
      <c r="J211" s="293"/>
      <c r="K211" s="293"/>
      <c r="L211" s="148"/>
      <c r="M211" s="39">
        <v>0</v>
      </c>
    </row>
    <row r="212" spans="1:13" s="12" customFormat="1" ht="51.65" hidden="1" customHeight="1" x14ac:dyDescent="0.5">
      <c r="A212" s="163" t="s">
        <v>259</v>
      </c>
      <c r="B212" s="165"/>
      <c r="C212" s="166">
        <v>6.5</v>
      </c>
      <c r="D212" s="119">
        <f t="shared" si="12"/>
        <v>3.9</v>
      </c>
      <c r="E212" s="119">
        <f t="shared" si="13"/>
        <v>6.5</v>
      </c>
      <c r="F212" s="119">
        <f t="shared" si="14"/>
        <v>7.8</v>
      </c>
      <c r="G212" s="128" t="s">
        <v>256</v>
      </c>
      <c r="H212" s="293" t="s">
        <v>250</v>
      </c>
      <c r="I212" s="293"/>
      <c r="J212" s="293"/>
      <c r="K212" s="293"/>
      <c r="L212" s="148"/>
      <c r="M212" s="39">
        <v>0</v>
      </c>
    </row>
    <row r="213" spans="1:13" s="12" customFormat="1" ht="51.65" hidden="1" customHeight="1" x14ac:dyDescent="0.5">
      <c r="A213" s="163" t="s">
        <v>297</v>
      </c>
      <c r="B213" s="165"/>
      <c r="C213" s="166">
        <v>7.95</v>
      </c>
      <c r="D213" s="119">
        <f t="shared" si="12"/>
        <v>4.7699999999999996</v>
      </c>
      <c r="E213" s="119">
        <f t="shared" si="13"/>
        <v>7.95</v>
      </c>
      <c r="F213" s="119">
        <f t="shared" si="14"/>
        <v>9.5399999999999991</v>
      </c>
      <c r="G213" s="128" t="s">
        <v>264</v>
      </c>
      <c r="H213" s="293"/>
      <c r="I213" s="293"/>
      <c r="J213" s="293"/>
      <c r="K213" s="293"/>
      <c r="L213" s="148"/>
      <c r="M213" s="39">
        <v>0</v>
      </c>
    </row>
    <row r="214" spans="1:13" s="12" customFormat="1" ht="51.65" hidden="1" customHeight="1" x14ac:dyDescent="0.5">
      <c r="A214" s="184" t="s">
        <v>260</v>
      </c>
      <c r="B214" s="165"/>
      <c r="C214" s="166">
        <v>6.9</v>
      </c>
      <c r="D214" s="119">
        <f t="shared" ref="D214" si="26">C214*0.6</f>
        <v>4.1399999999999997</v>
      </c>
      <c r="E214" s="119">
        <f t="shared" ref="E214" si="27">C214</f>
        <v>6.9</v>
      </c>
      <c r="F214" s="119">
        <f t="shared" ref="F214" si="28">C214*1.2</f>
        <v>8.2799999999999994</v>
      </c>
      <c r="G214" s="128" t="s">
        <v>25</v>
      </c>
      <c r="H214" s="293"/>
      <c r="I214" s="293"/>
      <c r="J214" s="293"/>
      <c r="K214" s="293"/>
      <c r="L214" s="148"/>
      <c r="M214" s="39">
        <v>0</v>
      </c>
    </row>
    <row r="215" spans="1:13" s="12" customFormat="1" ht="51.65" hidden="1" customHeight="1" x14ac:dyDescent="0.5">
      <c r="A215" s="163" t="s">
        <v>261</v>
      </c>
      <c r="B215" s="165"/>
      <c r="C215" s="166">
        <v>4.8</v>
      </c>
      <c r="D215" s="119">
        <f t="shared" si="12"/>
        <v>2.88</v>
      </c>
      <c r="E215" s="119">
        <f t="shared" si="13"/>
        <v>4.8</v>
      </c>
      <c r="F215" s="119">
        <f t="shared" si="14"/>
        <v>5.76</v>
      </c>
      <c r="G215" s="128" t="s">
        <v>25</v>
      </c>
      <c r="H215" s="267"/>
      <c r="I215" s="267"/>
      <c r="J215" s="267"/>
      <c r="K215" s="267"/>
      <c r="L215" s="148"/>
      <c r="M215" s="39">
        <v>0</v>
      </c>
    </row>
    <row r="216" spans="1:13" s="12" customFormat="1" ht="57.65" hidden="1" customHeight="1" x14ac:dyDescent="0.5">
      <c r="A216" s="163" t="s">
        <v>262</v>
      </c>
      <c r="B216" s="165"/>
      <c r="C216" s="166">
        <v>3.3</v>
      </c>
      <c r="D216" s="119">
        <f t="shared" si="12"/>
        <v>1.9799999999999998</v>
      </c>
      <c r="E216" s="119">
        <f t="shared" si="13"/>
        <v>3.3</v>
      </c>
      <c r="F216" s="119">
        <f t="shared" si="14"/>
        <v>3.9599999999999995</v>
      </c>
      <c r="G216" s="128" t="s">
        <v>25</v>
      </c>
      <c r="H216" s="267"/>
      <c r="I216" s="267"/>
      <c r="J216" s="267"/>
      <c r="K216" s="267"/>
      <c r="L216" s="148"/>
      <c r="M216" s="39">
        <v>0</v>
      </c>
    </row>
    <row r="217" spans="1:13" s="12" customFormat="1" ht="57.65" hidden="1" customHeight="1" x14ac:dyDescent="0.5">
      <c r="A217" s="163" t="s">
        <v>263</v>
      </c>
      <c r="B217" s="165"/>
      <c r="C217" s="166">
        <v>10.8</v>
      </c>
      <c r="D217" s="119">
        <f t="shared" si="12"/>
        <v>6.48</v>
      </c>
      <c r="E217" s="119">
        <f t="shared" si="13"/>
        <v>10.8</v>
      </c>
      <c r="F217" s="119">
        <f t="shared" si="14"/>
        <v>12.96</v>
      </c>
      <c r="G217" s="128" t="s">
        <v>264</v>
      </c>
      <c r="H217" s="267"/>
      <c r="I217" s="267"/>
      <c r="J217" s="267"/>
      <c r="K217" s="267"/>
      <c r="L217" s="148"/>
      <c r="M217" s="39">
        <v>0</v>
      </c>
    </row>
    <row r="218" spans="1:13" s="12" customFormat="1" ht="57.65" hidden="1" customHeight="1" x14ac:dyDescent="0.5">
      <c r="A218" s="163" t="s">
        <v>265</v>
      </c>
      <c r="B218" s="165"/>
      <c r="C218" s="166">
        <v>3.95</v>
      </c>
      <c r="D218" s="119">
        <f t="shared" si="12"/>
        <v>2.37</v>
      </c>
      <c r="E218" s="119">
        <f t="shared" si="13"/>
        <v>3.95</v>
      </c>
      <c r="F218" s="119">
        <f t="shared" si="14"/>
        <v>4.74</v>
      </c>
      <c r="G218" s="128" t="s">
        <v>109</v>
      </c>
      <c r="H218" s="267"/>
      <c r="I218" s="267"/>
      <c r="J218" s="267"/>
      <c r="K218" s="267"/>
      <c r="L218" s="171"/>
      <c r="M218" s="39">
        <v>0</v>
      </c>
    </row>
    <row r="219" spans="1:13" s="12" customFormat="1" ht="57.65" hidden="1" customHeight="1" x14ac:dyDescent="0.5">
      <c r="A219" s="163" t="s">
        <v>266</v>
      </c>
      <c r="B219" s="165"/>
      <c r="C219" s="166">
        <v>5.9</v>
      </c>
      <c r="D219" s="119">
        <f t="shared" si="12"/>
        <v>3.54</v>
      </c>
      <c r="E219" s="119">
        <f t="shared" si="13"/>
        <v>5.9</v>
      </c>
      <c r="F219" s="119">
        <f t="shared" si="14"/>
        <v>7.08</v>
      </c>
      <c r="G219" s="128" t="s">
        <v>109</v>
      </c>
      <c r="H219" s="267"/>
      <c r="I219" s="267"/>
      <c r="J219" s="267"/>
      <c r="K219" s="267"/>
      <c r="L219" s="171"/>
      <c r="M219" s="39">
        <v>0</v>
      </c>
    </row>
    <row r="220" spans="1:13" s="12" customFormat="1" ht="57.65" hidden="1" customHeight="1" x14ac:dyDescent="0.5">
      <c r="A220" s="163" t="s">
        <v>267</v>
      </c>
      <c r="B220" s="165"/>
      <c r="C220" s="166">
        <v>3.9</v>
      </c>
      <c r="D220" s="119">
        <f t="shared" si="12"/>
        <v>2.34</v>
      </c>
      <c r="E220" s="119">
        <f t="shared" si="13"/>
        <v>3.9</v>
      </c>
      <c r="F220" s="119">
        <f t="shared" si="14"/>
        <v>4.68</v>
      </c>
      <c r="G220" s="128" t="s">
        <v>109</v>
      </c>
      <c r="H220" s="267"/>
      <c r="I220" s="267"/>
      <c r="J220" s="267"/>
      <c r="K220" s="267"/>
      <c r="L220" s="171"/>
      <c r="M220" s="39">
        <v>0</v>
      </c>
    </row>
    <row r="221" spans="1:13" ht="61.15" hidden="1" customHeight="1" x14ac:dyDescent="0.5">
      <c r="A221" s="159" t="s">
        <v>268</v>
      </c>
      <c r="B221" s="165"/>
      <c r="C221" s="166">
        <v>7.45</v>
      </c>
      <c r="D221" s="119">
        <f t="shared" si="12"/>
        <v>4.47</v>
      </c>
      <c r="E221" s="119">
        <f t="shared" si="13"/>
        <v>7.45</v>
      </c>
      <c r="F221" s="119">
        <f t="shared" si="14"/>
        <v>8.94</v>
      </c>
      <c r="G221" s="128" t="s">
        <v>109</v>
      </c>
      <c r="H221" s="267"/>
      <c r="I221" s="267"/>
      <c r="J221" s="267"/>
      <c r="K221" s="267"/>
      <c r="L221" s="171"/>
      <c r="M221" s="39">
        <v>0</v>
      </c>
    </row>
    <row r="222" spans="1:13" ht="61.15" hidden="1" customHeight="1" x14ac:dyDescent="0.5">
      <c r="A222" s="160" t="s">
        <v>269</v>
      </c>
      <c r="B222" s="165"/>
      <c r="C222" s="166">
        <v>15</v>
      </c>
      <c r="D222" s="119">
        <f t="shared" si="12"/>
        <v>9</v>
      </c>
      <c r="E222" s="119">
        <f t="shared" si="13"/>
        <v>15</v>
      </c>
      <c r="F222" s="119">
        <f t="shared" si="14"/>
        <v>18</v>
      </c>
      <c r="G222" s="128" t="s">
        <v>109</v>
      </c>
      <c r="H222" s="267"/>
      <c r="I222" s="267"/>
      <c r="J222" s="267"/>
      <c r="K222" s="267"/>
      <c r="L222" s="171"/>
      <c r="M222" s="39">
        <v>0</v>
      </c>
    </row>
    <row r="223" spans="1:13" s="12" customFormat="1" ht="60.65" hidden="1" customHeight="1" x14ac:dyDescent="0.5">
      <c r="A223" s="163" t="s">
        <v>270</v>
      </c>
      <c r="B223" s="165"/>
      <c r="C223" s="166">
        <v>55</v>
      </c>
      <c r="D223" s="119">
        <f t="shared" si="12"/>
        <v>33</v>
      </c>
      <c r="E223" s="119">
        <f t="shared" si="13"/>
        <v>55</v>
      </c>
      <c r="F223" s="119">
        <f t="shared" si="14"/>
        <v>66</v>
      </c>
      <c r="G223" s="128" t="s">
        <v>109</v>
      </c>
      <c r="H223" s="267" t="s">
        <v>271</v>
      </c>
      <c r="I223" s="267"/>
      <c r="J223" s="267"/>
      <c r="K223" s="267"/>
      <c r="L223" s="171"/>
      <c r="M223" s="39">
        <v>0</v>
      </c>
    </row>
    <row r="224" spans="1:13" ht="61.15" hidden="1" customHeight="1" x14ac:dyDescent="0.5">
      <c r="A224" s="159" t="s">
        <v>272</v>
      </c>
      <c r="B224" s="165"/>
      <c r="C224" s="166">
        <v>3</v>
      </c>
      <c r="D224" s="119">
        <f t="shared" si="12"/>
        <v>1.7999999999999998</v>
      </c>
      <c r="E224" s="119">
        <f t="shared" si="13"/>
        <v>3</v>
      </c>
      <c r="F224" s="119">
        <f t="shared" si="14"/>
        <v>3.5999999999999996</v>
      </c>
      <c r="G224" s="128" t="s">
        <v>109</v>
      </c>
      <c r="H224" s="267" t="s">
        <v>54</v>
      </c>
      <c r="I224" s="267"/>
      <c r="J224" s="267"/>
      <c r="K224" s="267"/>
      <c r="L224" s="171"/>
      <c r="M224" s="39">
        <v>0</v>
      </c>
    </row>
    <row r="225" spans="1:13" s="12" customFormat="1" ht="57.65" hidden="1" customHeight="1" x14ac:dyDescent="0.5">
      <c r="A225" s="163" t="s">
        <v>273</v>
      </c>
      <c r="B225" s="165"/>
      <c r="C225" s="166">
        <v>2.5</v>
      </c>
      <c r="D225" s="119">
        <f t="shared" si="12"/>
        <v>1.5</v>
      </c>
      <c r="E225" s="119">
        <f t="shared" si="13"/>
        <v>2.5</v>
      </c>
      <c r="F225" s="119">
        <f t="shared" si="14"/>
        <v>3</v>
      </c>
      <c r="G225" s="128" t="s">
        <v>109</v>
      </c>
      <c r="H225" s="267" t="s">
        <v>54</v>
      </c>
      <c r="I225" s="267"/>
      <c r="J225" s="267"/>
      <c r="K225" s="267"/>
      <c r="L225" s="171"/>
      <c r="M225" s="39">
        <v>0</v>
      </c>
    </row>
    <row r="226" spans="1:13" s="12" customFormat="1" ht="57.65" hidden="1" customHeight="1" x14ac:dyDescent="0.5">
      <c r="A226" s="163" t="s">
        <v>274</v>
      </c>
      <c r="B226" s="165"/>
      <c r="C226" s="166">
        <v>2.5</v>
      </c>
      <c r="D226" s="119">
        <f t="shared" si="12"/>
        <v>1.5</v>
      </c>
      <c r="E226" s="119">
        <f t="shared" si="13"/>
        <v>2.5</v>
      </c>
      <c r="F226" s="119">
        <f t="shared" si="14"/>
        <v>3</v>
      </c>
      <c r="G226" s="128" t="s">
        <v>109</v>
      </c>
      <c r="H226" s="267"/>
      <c r="I226" s="267"/>
      <c r="J226" s="267"/>
      <c r="K226" s="267"/>
      <c r="L226" s="171"/>
      <c r="M226" s="39">
        <v>0</v>
      </c>
    </row>
    <row r="227" spans="1:13" ht="54" hidden="1" customHeight="1" x14ac:dyDescent="0.5">
      <c r="A227" s="161" t="s">
        <v>275</v>
      </c>
      <c r="B227" s="165"/>
      <c r="C227" s="166">
        <v>6</v>
      </c>
      <c r="D227" s="119">
        <f t="shared" si="12"/>
        <v>3.5999999999999996</v>
      </c>
      <c r="E227" s="119">
        <f t="shared" si="13"/>
        <v>6</v>
      </c>
      <c r="F227" s="119">
        <f t="shared" si="14"/>
        <v>7.1999999999999993</v>
      </c>
      <c r="G227" s="128" t="s">
        <v>109</v>
      </c>
      <c r="H227" s="267" t="s">
        <v>54</v>
      </c>
      <c r="I227" s="267"/>
      <c r="J227" s="267"/>
      <c r="K227" s="267"/>
      <c r="L227" s="171"/>
      <c r="M227" s="39">
        <v>0</v>
      </c>
    </row>
    <row r="228" spans="1:13" ht="85.9" hidden="1" customHeight="1" thickBot="1" x14ac:dyDescent="0.55000000000000004">
      <c r="A228" s="164" t="s">
        <v>276</v>
      </c>
      <c r="B228" s="173"/>
      <c r="C228" s="174">
        <v>35</v>
      </c>
      <c r="D228" s="185">
        <f t="shared" si="12"/>
        <v>21</v>
      </c>
      <c r="E228" s="185">
        <f t="shared" si="13"/>
        <v>35</v>
      </c>
      <c r="F228" s="185">
        <f t="shared" si="14"/>
        <v>42</v>
      </c>
      <c r="G228" s="146" t="s">
        <v>277</v>
      </c>
      <c r="H228" s="311" t="s">
        <v>271</v>
      </c>
      <c r="I228" s="311"/>
      <c r="J228" s="311"/>
      <c r="K228" s="311"/>
      <c r="L228" s="175"/>
      <c r="M228" s="39">
        <v>0</v>
      </c>
    </row>
    <row r="229" spans="1:13" ht="85.9" customHeight="1" x14ac:dyDescent="0.5">
      <c r="A229" s="237"/>
      <c r="B229" s="238"/>
      <c r="C229" s="239"/>
      <c r="D229" s="240"/>
      <c r="E229" s="240"/>
      <c r="F229" s="240"/>
      <c r="G229" s="260"/>
      <c r="H229" s="241"/>
      <c r="I229" s="241"/>
      <c r="J229" s="241"/>
      <c r="K229" s="241"/>
      <c r="L229" s="242"/>
    </row>
    <row r="230" spans="1:13" ht="18.649999999999999" customHeight="1" x14ac:dyDescent="0.5">
      <c r="A230" s="196"/>
      <c r="B230" s="10"/>
      <c r="C230" s="11"/>
      <c r="D230" s="11"/>
      <c r="E230" s="11"/>
      <c r="F230" s="11"/>
      <c r="G230" s="305" t="s">
        <v>278</v>
      </c>
      <c r="H230" s="275"/>
      <c r="I230" s="275"/>
      <c r="J230" s="275"/>
      <c r="K230" s="306"/>
      <c r="L230" s="310"/>
      <c r="M230" s="39">
        <v>1</v>
      </c>
    </row>
    <row r="231" spans="1:13" ht="10.9" customHeight="1" thickBot="1" x14ac:dyDescent="0.55000000000000004">
      <c r="A231" s="298" t="s">
        <v>314</v>
      </c>
      <c r="B231" s="299"/>
      <c r="C231" s="299"/>
      <c r="D231" s="176"/>
      <c r="E231" s="176"/>
      <c r="F231" s="176"/>
      <c r="G231" s="307"/>
      <c r="H231" s="308"/>
      <c r="I231" s="308"/>
      <c r="J231" s="308"/>
      <c r="K231" s="309"/>
      <c r="L231" s="304"/>
      <c r="M231" s="39">
        <v>1</v>
      </c>
    </row>
    <row r="232" spans="1:13" ht="60" customHeight="1" x14ac:dyDescent="0.5">
      <c r="A232" s="322"/>
      <c r="B232" s="299"/>
      <c r="C232" s="299"/>
      <c r="D232" s="176"/>
      <c r="E232" s="176"/>
      <c r="F232" s="176"/>
      <c r="G232" s="312" t="s">
        <v>279</v>
      </c>
      <c r="H232" s="313"/>
      <c r="I232" s="313"/>
      <c r="J232" s="313"/>
      <c r="K232" s="314"/>
      <c r="L232" s="303"/>
      <c r="M232" s="39">
        <v>1</v>
      </c>
    </row>
    <row r="233" spans="1:13" ht="20.25" customHeight="1" thickBot="1" x14ac:dyDescent="0.55000000000000004">
      <c r="A233" s="322"/>
      <c r="B233" s="299"/>
      <c r="C233" s="299"/>
      <c r="D233" s="176"/>
      <c r="E233" s="176"/>
      <c r="F233" s="176"/>
      <c r="G233" s="315"/>
      <c r="H233" s="316"/>
      <c r="I233" s="316"/>
      <c r="J233" s="316"/>
      <c r="K233" s="317"/>
      <c r="L233" s="304"/>
      <c r="M233" s="39">
        <v>1</v>
      </c>
    </row>
    <row r="234" spans="1:13" ht="28.15" customHeight="1" x14ac:dyDescent="0.5">
      <c r="A234" s="322"/>
      <c r="B234" s="299"/>
      <c r="C234" s="299"/>
      <c r="D234" s="176"/>
      <c r="E234" s="176"/>
      <c r="F234" s="176"/>
      <c r="G234" s="323" t="s">
        <v>280</v>
      </c>
      <c r="H234" s="324"/>
      <c r="I234" s="324"/>
      <c r="J234" s="324"/>
      <c r="K234" s="325"/>
      <c r="L234" s="303"/>
      <c r="M234" s="39">
        <v>1</v>
      </c>
    </row>
    <row r="235" spans="1:13" ht="10.5" customHeight="1" thickBot="1" x14ac:dyDescent="0.55000000000000004">
      <c r="A235" s="178"/>
      <c r="B235" s="179"/>
      <c r="C235" s="180"/>
      <c r="D235" s="180"/>
      <c r="E235" s="180"/>
      <c r="F235" s="180"/>
      <c r="G235" s="326"/>
      <c r="H235" s="327"/>
      <c r="I235" s="327"/>
      <c r="J235" s="327"/>
      <c r="K235" s="328"/>
      <c r="L235" s="304"/>
      <c r="M235" s="39">
        <v>1</v>
      </c>
    </row>
    <row r="236" spans="1:13" ht="39.75" customHeight="1" x14ac:dyDescent="0.5">
      <c r="A236" s="298" t="s">
        <v>315</v>
      </c>
      <c r="B236" s="299"/>
      <c r="C236" s="299"/>
      <c r="D236" s="176"/>
      <c r="E236" s="176"/>
      <c r="F236" s="176"/>
      <c r="G236" s="261"/>
      <c r="H236" s="181"/>
      <c r="I236" s="181"/>
      <c r="J236" s="181"/>
      <c r="K236" s="181"/>
      <c r="L236" s="182"/>
      <c r="M236" s="39">
        <v>1</v>
      </c>
    </row>
    <row r="237" spans="1:13" ht="122.5" customHeight="1" x14ac:dyDescent="0.5">
      <c r="A237" s="300"/>
      <c r="B237" s="301"/>
      <c r="C237" s="301"/>
      <c r="D237" s="176"/>
      <c r="E237" s="176"/>
      <c r="F237" s="176"/>
      <c r="G237" s="262"/>
      <c r="H237" s="16"/>
      <c r="I237" s="16"/>
      <c r="J237" s="16"/>
      <c r="K237" s="16"/>
      <c r="L237" s="183"/>
      <c r="M237" s="39">
        <v>1</v>
      </c>
    </row>
    <row r="238" spans="1:13" ht="42" customHeight="1" x14ac:dyDescent="0.5">
      <c r="A238" s="235"/>
      <c r="L238" s="233"/>
      <c r="M238" s="39">
        <v>1</v>
      </c>
    </row>
    <row r="239" spans="1:13" ht="22.15" customHeight="1" x14ac:dyDescent="0.5">
      <c r="A239" s="294"/>
      <c r="B239" s="295"/>
      <c r="C239" s="295"/>
      <c r="D239" s="295"/>
      <c r="E239" s="295"/>
      <c r="F239" s="295"/>
      <c r="G239" s="296"/>
      <c r="H239" s="295"/>
      <c r="I239" s="295"/>
      <c r="J239" s="295"/>
      <c r="K239" s="295"/>
      <c r="L239" s="297"/>
      <c r="M239" s="39">
        <v>1</v>
      </c>
    </row>
    <row r="240" spans="1:13" ht="22.15" customHeight="1" x14ac:dyDescent="0.55000000000000004">
      <c r="A240" s="318"/>
      <c r="B240" s="319"/>
      <c r="C240" s="319"/>
      <c r="D240" s="319"/>
      <c r="E240" s="319"/>
      <c r="F240" s="319"/>
      <c r="G240" s="320"/>
      <c r="H240" s="319"/>
      <c r="I240" s="319"/>
      <c r="J240" s="319"/>
      <c r="K240" s="319"/>
      <c r="L240" s="321"/>
      <c r="M240" s="39">
        <v>1</v>
      </c>
    </row>
    <row r="241" spans="1:13" ht="22.15" customHeight="1" x14ac:dyDescent="0.6">
      <c r="A241" s="236"/>
      <c r="B241" s="232"/>
      <c r="C241" s="232"/>
      <c r="D241" s="232"/>
      <c r="E241" s="232"/>
      <c r="F241" s="232"/>
      <c r="G241" s="264"/>
      <c r="H241" s="232"/>
      <c r="I241" s="232"/>
      <c r="J241" s="232"/>
      <c r="K241" s="232"/>
      <c r="L241" s="234"/>
      <c r="M241" s="39">
        <v>1</v>
      </c>
    </row>
    <row r="242" spans="1:13" s="8" customFormat="1" ht="28.5" hidden="1" customHeight="1" x14ac:dyDescent="0.7">
      <c r="A242" s="108"/>
      <c r="B242" s="16"/>
      <c r="C242" s="16"/>
      <c r="D242" s="16"/>
      <c r="E242" s="16"/>
      <c r="F242" s="16"/>
      <c r="G242" s="16"/>
      <c r="H242" s="16"/>
      <c r="I242" s="16"/>
      <c r="J242" s="16"/>
      <c r="K242" s="16"/>
      <c r="L242" s="115"/>
      <c r="M242" s="40">
        <v>1</v>
      </c>
    </row>
    <row r="243" spans="1:13" s="8" customFormat="1" ht="28.5" hidden="1" customHeight="1" x14ac:dyDescent="0.7">
      <c r="A243" s="109"/>
      <c r="B243" s="16"/>
      <c r="C243" s="16"/>
      <c r="D243" s="16"/>
      <c r="E243" s="16"/>
      <c r="F243" s="16"/>
      <c r="G243" s="16"/>
      <c r="H243" s="16"/>
      <c r="I243" s="16"/>
      <c r="J243" s="16"/>
      <c r="K243" s="16"/>
      <c r="L243" s="115"/>
      <c r="M243" s="40">
        <v>1</v>
      </c>
    </row>
    <row r="244" spans="1:13" ht="16.5" hidden="1" customHeight="1" x14ac:dyDescent="0.5">
      <c r="A244" s="109"/>
      <c r="B244" s="16"/>
      <c r="C244" s="16"/>
      <c r="D244" s="16"/>
      <c r="E244" s="16"/>
      <c r="F244" s="16"/>
      <c r="G244" s="16"/>
      <c r="H244" s="16"/>
      <c r="I244" s="16"/>
      <c r="J244" s="16"/>
      <c r="K244" s="16"/>
      <c r="L244" s="115"/>
      <c r="M244" s="39">
        <v>1</v>
      </c>
    </row>
    <row r="245" spans="1:13" ht="28.5" hidden="1" customHeight="1" x14ac:dyDescent="0.7">
      <c r="A245" s="110"/>
      <c r="B245" s="111"/>
      <c r="C245" s="111"/>
      <c r="D245" s="111"/>
      <c r="E245" s="111"/>
      <c r="F245" s="111"/>
      <c r="G245" s="112"/>
      <c r="H245" s="112"/>
      <c r="I245" s="112"/>
      <c r="J245" s="112"/>
      <c r="K245" s="112"/>
      <c r="L245" s="116"/>
      <c r="M245" s="39">
        <v>1</v>
      </c>
    </row>
    <row r="246" spans="1:13" ht="31" hidden="1" x14ac:dyDescent="0.7">
      <c r="A246" s="8"/>
      <c r="G246" s="14"/>
      <c r="H246" s="14"/>
      <c r="I246" s="14"/>
      <c r="J246" s="14"/>
      <c r="K246" s="14"/>
      <c r="L246" s="114"/>
      <c r="M246" s="39">
        <v>1</v>
      </c>
    </row>
    <row r="247" spans="1:13" hidden="1" x14ac:dyDescent="0.5">
      <c r="G247" s="1"/>
      <c r="L247" s="12"/>
      <c r="M247" s="39">
        <v>1</v>
      </c>
    </row>
  </sheetData>
  <autoFilter ref="A13:M228" xr:uid="{00000000-0001-0000-0000-000000000000}">
    <filterColumn colId="7" showButton="0"/>
    <filterColumn colId="8" showButton="0"/>
    <filterColumn colId="9" showButton="0"/>
    <filterColumn colId="12">
      <filters>
        <filter val="1"/>
      </filters>
    </filterColumn>
  </autoFilter>
  <mergeCells count="232">
    <mergeCell ref="A240:L240"/>
    <mergeCell ref="H113:K113"/>
    <mergeCell ref="H192:K192"/>
    <mergeCell ref="H96:K96"/>
    <mergeCell ref="H106:K106"/>
    <mergeCell ref="H108:K108"/>
    <mergeCell ref="H146:K146"/>
    <mergeCell ref="H154:K154"/>
    <mergeCell ref="H142:K142"/>
    <mergeCell ref="H140:K140"/>
    <mergeCell ref="H148:K148"/>
    <mergeCell ref="H170:K170"/>
    <mergeCell ref="H166:K166"/>
    <mergeCell ref="H161:K161"/>
    <mergeCell ref="H187:K187"/>
    <mergeCell ref="H183:K183"/>
    <mergeCell ref="A231:C234"/>
    <mergeCell ref="H204:K204"/>
    <mergeCell ref="H205:K205"/>
    <mergeCell ref="H206:K206"/>
    <mergeCell ref="H207:K207"/>
    <mergeCell ref="H150:K150"/>
    <mergeCell ref="H208:K208"/>
    <mergeCell ref="G234:K235"/>
    <mergeCell ref="L234:L235"/>
    <mergeCell ref="H210:K210"/>
    <mergeCell ref="G230:K231"/>
    <mergeCell ref="L230:L231"/>
    <mergeCell ref="H228:K228"/>
    <mergeCell ref="G232:K233"/>
    <mergeCell ref="L232:L233"/>
    <mergeCell ref="H227:K227"/>
    <mergeCell ref="H225:K225"/>
    <mergeCell ref="H212:K212"/>
    <mergeCell ref="H224:K224"/>
    <mergeCell ref="H216:K216"/>
    <mergeCell ref="H221:K221"/>
    <mergeCell ref="H211:K211"/>
    <mergeCell ref="H217:K217"/>
    <mergeCell ref="H218:K218"/>
    <mergeCell ref="H219:K219"/>
    <mergeCell ref="H220:K220"/>
    <mergeCell ref="H222:K222"/>
    <mergeCell ref="H226:K226"/>
    <mergeCell ref="H214:K214"/>
    <mergeCell ref="H213:K213"/>
    <mergeCell ref="A239:L239"/>
    <mergeCell ref="A236:C237"/>
    <mergeCell ref="H223:K223"/>
    <mergeCell ref="M1:M11"/>
    <mergeCell ref="H171:K171"/>
    <mergeCell ref="H114:K114"/>
    <mergeCell ref="H127:K127"/>
    <mergeCell ref="H107:K107"/>
    <mergeCell ref="H128:K128"/>
    <mergeCell ref="H143:K143"/>
    <mergeCell ref="H136:K136"/>
    <mergeCell ref="H137:K137"/>
    <mergeCell ref="H110:K110"/>
    <mergeCell ref="H111:K111"/>
    <mergeCell ref="H120:K120"/>
    <mergeCell ref="H131:K131"/>
    <mergeCell ref="H133:K133"/>
    <mergeCell ref="H116:K116"/>
    <mergeCell ref="H118:K118"/>
    <mergeCell ref="H132:K132"/>
    <mergeCell ref="H147:K147"/>
    <mergeCell ref="H152:K152"/>
    <mergeCell ref="H48:K48"/>
    <mergeCell ref="H163:K163"/>
    <mergeCell ref="H203:K203"/>
    <mergeCell ref="H215:K215"/>
    <mergeCell ref="H63:K63"/>
    <mergeCell ref="H54:K54"/>
    <mergeCell ref="H49:K49"/>
    <mergeCell ref="H50:K50"/>
    <mergeCell ref="H66:K66"/>
    <mergeCell ref="H71:K71"/>
    <mergeCell ref="H67:K67"/>
    <mergeCell ref="H115:K115"/>
    <mergeCell ref="H209:K209"/>
    <mergeCell ref="H202:K202"/>
    <mergeCell ref="H193:K193"/>
    <mergeCell ref="H199:K199"/>
    <mergeCell ref="H201:K201"/>
    <mergeCell ref="H172:K172"/>
    <mergeCell ref="H95:K95"/>
    <mergeCell ref="H165:K165"/>
    <mergeCell ref="H160:K160"/>
    <mergeCell ref="H195:K195"/>
    <mergeCell ref="H188:K188"/>
    <mergeCell ref="H162:K162"/>
    <mergeCell ref="H186:K186"/>
    <mergeCell ref="H129:K129"/>
    <mergeCell ref="H38:K38"/>
    <mergeCell ref="H62:K62"/>
    <mergeCell ref="H34:K34"/>
    <mergeCell ref="H40:K40"/>
    <mergeCell ref="H43:K43"/>
    <mergeCell ref="H44:K44"/>
    <mergeCell ref="H45:K45"/>
    <mergeCell ref="H51:K51"/>
    <mergeCell ref="H52:K52"/>
    <mergeCell ref="H53:K53"/>
    <mergeCell ref="H55:K55"/>
    <mergeCell ref="H47:K47"/>
    <mergeCell ref="H46:K46"/>
    <mergeCell ref="H56:K56"/>
    <mergeCell ref="H42:K42"/>
    <mergeCell ref="H41:K41"/>
    <mergeCell ref="H59:K59"/>
    <mergeCell ref="H58:K58"/>
    <mergeCell ref="H57:K57"/>
    <mergeCell ref="H167:K167"/>
    <mergeCell ref="H169:K169"/>
    <mergeCell ref="H155:K155"/>
    <mergeCell ref="A9:L9"/>
    <mergeCell ref="H20:K20"/>
    <mergeCell ref="H32:K32"/>
    <mergeCell ref="H15:K15"/>
    <mergeCell ref="H16:K16"/>
    <mergeCell ref="H17:K17"/>
    <mergeCell ref="H18:K18"/>
    <mergeCell ref="H39:K39"/>
    <mergeCell ref="H29:K29"/>
    <mergeCell ref="H30:K30"/>
    <mergeCell ref="H123:K123"/>
    <mergeCell ref="H121:K121"/>
    <mergeCell ref="H126:K126"/>
    <mergeCell ref="H124:K124"/>
    <mergeCell ref="H149:K149"/>
    <mergeCell ref="H144:K144"/>
    <mergeCell ref="H145:K145"/>
    <mergeCell ref="H104:K104"/>
    <mergeCell ref="H125:K125"/>
    <mergeCell ref="H134:K134"/>
    <mergeCell ref="H138:K138"/>
    <mergeCell ref="H177:K177"/>
    <mergeCell ref="H178:K178"/>
    <mergeCell ref="H179:K179"/>
    <mergeCell ref="G1:K2"/>
    <mergeCell ref="H21:K21"/>
    <mergeCell ref="H14:K14"/>
    <mergeCell ref="H13:K13"/>
    <mergeCell ref="A8:L8"/>
    <mergeCell ref="H37:K37"/>
    <mergeCell ref="H19:K19"/>
    <mergeCell ref="H25:K25"/>
    <mergeCell ref="H26:K26"/>
    <mergeCell ref="L1:L2"/>
    <mergeCell ref="H23:K23"/>
    <mergeCell ref="H24:K24"/>
    <mergeCell ref="H28:K28"/>
    <mergeCell ref="H35:K35"/>
    <mergeCell ref="H31:K31"/>
    <mergeCell ref="H33:K33"/>
    <mergeCell ref="H22:K22"/>
    <mergeCell ref="H36:K36"/>
    <mergeCell ref="H27:K27"/>
    <mergeCell ref="A10:L11"/>
    <mergeCell ref="H151:K151"/>
    <mergeCell ref="H196:K196"/>
    <mergeCell ref="G198:K198"/>
    <mergeCell ref="H175:K175"/>
    <mergeCell ref="H200:K200"/>
    <mergeCell ref="H197:K197"/>
    <mergeCell ref="H189:K189"/>
    <mergeCell ref="H174:K174"/>
    <mergeCell ref="H153:K153"/>
    <mergeCell ref="H157:K157"/>
    <mergeCell ref="H156:K156"/>
    <mergeCell ref="H184:K184"/>
    <mergeCell ref="H173:K173"/>
    <mergeCell ref="H158:K158"/>
    <mergeCell ref="H191:K191"/>
    <mergeCell ref="H190:K190"/>
    <mergeCell ref="H194:K194"/>
    <mergeCell ref="H185:K185"/>
    <mergeCell ref="H164:K164"/>
    <mergeCell ref="H181:K181"/>
    <mergeCell ref="H182:K182"/>
    <mergeCell ref="H159:K159"/>
    <mergeCell ref="H180:K180"/>
    <mergeCell ref="H168:K168"/>
    <mergeCell ref="H176:K176"/>
    <mergeCell ref="H141:K141"/>
    <mergeCell ref="H135:K135"/>
    <mergeCell ref="H83:K83"/>
    <mergeCell ref="H80:K80"/>
    <mergeCell ref="H78:K78"/>
    <mergeCell ref="H119:K119"/>
    <mergeCell ref="H112:K112"/>
    <mergeCell ref="H98:K98"/>
    <mergeCell ref="H85:K85"/>
    <mergeCell ref="H117:K117"/>
    <mergeCell ref="H103:K103"/>
    <mergeCell ref="H86:K86"/>
    <mergeCell ref="H84:K84"/>
    <mergeCell ref="H81:K81"/>
    <mergeCell ref="H82:K82"/>
    <mergeCell ref="H79:K79"/>
    <mergeCell ref="H91:K91"/>
    <mergeCell ref="H87:K87"/>
    <mergeCell ref="H88:K88"/>
    <mergeCell ref="H100:K100"/>
    <mergeCell ref="H101:K101"/>
    <mergeCell ref="H97:K97"/>
    <mergeCell ref="H92:K92"/>
    <mergeCell ref="H139:K139"/>
    <mergeCell ref="H130:K130"/>
    <mergeCell ref="H122:K122"/>
    <mergeCell ref="H105:K105"/>
    <mergeCell ref="H94:K94"/>
    <mergeCell ref="H102:K102"/>
    <mergeCell ref="H77:K77"/>
    <mergeCell ref="H68:K68"/>
    <mergeCell ref="H73:K73"/>
    <mergeCell ref="H60:K60"/>
    <mergeCell ref="H61:K61"/>
    <mergeCell ref="H69:K69"/>
    <mergeCell ref="H64:K64"/>
    <mergeCell ref="H65:K65"/>
    <mergeCell ref="H70:K70"/>
    <mergeCell ref="H93:K93"/>
    <mergeCell ref="H99:K99"/>
    <mergeCell ref="H109:K109"/>
    <mergeCell ref="H90:K90"/>
    <mergeCell ref="H89:K89"/>
    <mergeCell ref="H76:K76"/>
    <mergeCell ref="H72:K72"/>
    <mergeCell ref="H75:K75"/>
    <mergeCell ref="H74:K74"/>
  </mergeCells>
  <conditionalFormatting sqref="L230">
    <cfRule type="cellIs" dxfId="7" priority="62" operator="equal">
      <formula>0</formula>
    </cfRule>
  </conditionalFormatting>
  <conditionalFormatting sqref="L232">
    <cfRule type="cellIs" dxfId="6" priority="61" operator="equal">
      <formula>0</formula>
    </cfRule>
  </conditionalFormatting>
  <conditionalFormatting sqref="L234">
    <cfRule type="cellIs" dxfId="5" priority="60" operator="equal">
      <formula>0</formula>
    </cfRule>
  </conditionalFormatting>
  <dataValidations count="1">
    <dataValidation type="whole" allowBlank="1" showInputMessage="1" showErrorMessage="1" promptTitle="Disponible ce mois" prompt="1 = Dispo_x000a_0 = Manquant" sqref="M14:M229"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57"/>
  <sheetViews>
    <sheetView showGridLines="0" showRuler="0" view="pageBreakPreview" topLeftCell="A148" zoomScale="60" zoomScaleNormal="60" zoomScalePageLayoutView="50" workbookViewId="0">
      <selection activeCell="N15" sqref="N15"/>
    </sheetView>
  </sheetViews>
  <sheetFormatPr baseColWidth="10" defaultColWidth="8.7265625" defaultRowHeight="21" x14ac:dyDescent="0.5"/>
  <cols>
    <col min="1" max="1" width="50.54296875" style="1" customWidth="1"/>
    <col min="2" max="2" width="8.7265625" style="1" customWidth="1"/>
    <col min="3" max="3" width="12.453125" style="1" customWidth="1"/>
    <col min="4" max="4" width="18.26953125" style="1" customWidth="1"/>
    <col min="5" max="5" width="2.7265625" style="1" customWidth="1"/>
    <col min="6" max="7" width="5.26953125" style="1" customWidth="1"/>
    <col min="8" max="8" width="9.7265625" style="1" customWidth="1"/>
    <col min="9" max="9" width="20.26953125" style="1" customWidth="1"/>
    <col min="10" max="10" width="16.7265625" style="1" customWidth="1"/>
    <col min="11" max="11" width="8.7265625" style="1" customWidth="1"/>
    <col min="12" max="12" width="17.26953125" style="39" customWidth="1"/>
    <col min="13" max="16384" width="8.7265625" style="1"/>
  </cols>
  <sheetData>
    <row r="1" spans="1:16" ht="21" customHeight="1" x14ac:dyDescent="0.5">
      <c r="B1" s="71" t="s">
        <v>281</v>
      </c>
      <c r="C1" s="70"/>
      <c r="D1" s="329"/>
      <c r="E1" s="329"/>
      <c r="F1" s="329"/>
      <c r="G1" s="329"/>
      <c r="H1" s="330"/>
      <c r="I1" s="331"/>
      <c r="J1" s="324"/>
      <c r="K1" s="325"/>
      <c r="L1" s="302" t="s">
        <v>0</v>
      </c>
    </row>
    <row r="2" spans="1:16" ht="21.75" customHeight="1" thickBot="1" x14ac:dyDescent="0.55000000000000004">
      <c r="A2" s="9"/>
      <c r="B2" s="90"/>
      <c r="C2" s="86"/>
      <c r="D2" s="275"/>
      <c r="E2" s="275"/>
      <c r="F2" s="275"/>
      <c r="G2" s="275"/>
      <c r="H2" s="306"/>
      <c r="I2" s="332"/>
      <c r="J2" s="333"/>
      <c r="K2" s="334"/>
      <c r="L2" s="302"/>
    </row>
    <row r="3" spans="1:16" ht="23.5" x14ac:dyDescent="0.5">
      <c r="A3" s="5"/>
      <c r="B3" s="92" t="s">
        <v>282</v>
      </c>
      <c r="C3" s="31"/>
      <c r="D3" s="31"/>
      <c r="E3" s="31"/>
      <c r="F3" s="31"/>
      <c r="G3" s="31"/>
      <c r="H3" s="31"/>
      <c r="I3" s="89"/>
      <c r="J3" s="89"/>
      <c r="K3" s="7"/>
      <c r="L3" s="302"/>
      <c r="M3" s="355" t="s">
        <v>283</v>
      </c>
      <c r="N3" s="356"/>
      <c r="O3" s="356"/>
      <c r="P3" s="357"/>
    </row>
    <row r="4" spans="1:16" ht="21.5" thickBot="1" x14ac:dyDescent="0.55000000000000004">
      <c r="A4" s="5"/>
      <c r="B4" s="28"/>
      <c r="C4" s="29"/>
      <c r="D4" s="29"/>
      <c r="E4" s="29"/>
      <c r="F4" s="29"/>
      <c r="G4" s="29"/>
      <c r="H4" s="29"/>
      <c r="I4" s="29"/>
      <c r="J4" s="29"/>
      <c r="K4" s="30"/>
      <c r="L4" s="302"/>
      <c r="M4" s="352">
        <v>0.2</v>
      </c>
      <c r="N4" s="353"/>
      <c r="O4" s="353"/>
      <c r="P4" s="354"/>
    </row>
    <row r="5" spans="1:16" x14ac:dyDescent="0.5">
      <c r="A5" s="5"/>
      <c r="B5" s="91" t="s">
        <v>1</v>
      </c>
      <c r="C5" s="5"/>
      <c r="D5" s="5"/>
      <c r="E5" s="64"/>
      <c r="F5" s="91" t="s">
        <v>2</v>
      </c>
      <c r="G5" s="5"/>
      <c r="H5" s="5"/>
      <c r="I5" s="5"/>
      <c r="J5" s="5"/>
      <c r="K5" s="64"/>
      <c r="L5" s="302"/>
    </row>
    <row r="6" spans="1:16" ht="16.899999999999999" customHeight="1" thickBot="1" x14ac:dyDescent="0.55000000000000004">
      <c r="A6" s="5"/>
      <c r="B6" s="28"/>
      <c r="C6" s="29"/>
      <c r="D6" s="29"/>
      <c r="E6" s="30"/>
      <c r="F6" s="28"/>
      <c r="G6" s="29"/>
      <c r="H6" s="29"/>
      <c r="I6" s="29"/>
      <c r="J6" s="29"/>
      <c r="K6" s="30"/>
      <c r="L6" s="302"/>
    </row>
    <row r="7" spans="1:16" ht="16.899999999999999" customHeight="1" x14ac:dyDescent="0.5">
      <c r="A7" s="5"/>
      <c r="B7" s="5"/>
      <c r="C7" s="5"/>
      <c r="D7" s="5"/>
      <c r="E7" s="5"/>
      <c r="F7" s="5"/>
      <c r="G7" s="5"/>
      <c r="H7" s="5"/>
      <c r="I7" s="5"/>
      <c r="J7" s="5"/>
      <c r="K7" s="5"/>
      <c r="L7" s="302"/>
    </row>
    <row r="8" spans="1:16" ht="27" customHeight="1" x14ac:dyDescent="0.5">
      <c r="A8" s="279"/>
      <c r="B8" s="279"/>
      <c r="C8" s="279"/>
      <c r="D8" s="279"/>
      <c r="E8" s="279"/>
      <c r="F8" s="279"/>
      <c r="G8" s="279"/>
      <c r="H8" s="279"/>
      <c r="I8" s="279"/>
      <c r="J8" s="279"/>
      <c r="K8" s="279"/>
      <c r="L8" s="302"/>
    </row>
    <row r="9" spans="1:16" ht="16.899999999999999" customHeight="1" x14ac:dyDescent="0.5">
      <c r="A9" s="5"/>
      <c r="B9" s="86"/>
      <c r="C9" s="86"/>
      <c r="D9" s="86"/>
      <c r="E9" s="86"/>
      <c r="F9" s="86"/>
      <c r="G9" s="86"/>
      <c r="H9" s="86"/>
      <c r="I9" s="85"/>
      <c r="J9" s="5"/>
      <c r="K9" s="5"/>
      <c r="L9" s="302"/>
    </row>
    <row r="10" spans="1:16" ht="39" customHeight="1" x14ac:dyDescent="0.5">
      <c r="A10" s="335" t="e">
        <f>Adhérents!#REF!</f>
        <v>#REF!</v>
      </c>
      <c r="B10" s="335"/>
      <c r="C10" s="335"/>
      <c r="D10" s="335"/>
      <c r="E10" s="335"/>
      <c r="F10" s="335"/>
      <c r="G10" s="335"/>
      <c r="H10" s="335"/>
      <c r="I10" s="335"/>
      <c r="J10" s="335"/>
      <c r="K10" s="45"/>
      <c r="L10" s="302"/>
    </row>
    <row r="11" spans="1:16" ht="15" customHeight="1" x14ac:dyDescent="0.5">
      <c r="A11" s="285" t="s">
        <v>284</v>
      </c>
      <c r="B11" s="285"/>
      <c r="C11" s="285"/>
      <c r="D11" s="285"/>
      <c r="E11" s="285"/>
      <c r="F11" s="285"/>
      <c r="G11" s="285"/>
      <c r="H11" s="285"/>
      <c r="I11" s="285"/>
      <c r="J11" s="285"/>
      <c r="K11" s="44"/>
      <c r="L11" s="302"/>
    </row>
    <row r="12" spans="1:16" ht="65.650000000000006" customHeight="1" x14ac:dyDescent="0.5">
      <c r="A12" s="285"/>
      <c r="B12" s="285"/>
      <c r="C12" s="285"/>
      <c r="D12" s="285"/>
      <c r="E12" s="285"/>
      <c r="F12" s="285"/>
      <c r="G12" s="285"/>
      <c r="H12" s="285"/>
      <c r="I12" s="285"/>
      <c r="J12" s="285"/>
      <c r="K12" s="44"/>
      <c r="L12" s="302"/>
    </row>
    <row r="13" spans="1:16" ht="13.9" customHeight="1" thickBot="1" x14ac:dyDescent="0.55000000000000004">
      <c r="A13" s="74"/>
      <c r="B13" s="74"/>
      <c r="C13" s="74"/>
      <c r="D13" s="74"/>
      <c r="E13" s="74"/>
      <c r="F13" s="74"/>
      <c r="G13" s="74"/>
      <c r="H13" s="74"/>
      <c r="I13" s="74"/>
      <c r="J13" s="74"/>
      <c r="K13" s="44"/>
      <c r="L13" s="73"/>
    </row>
    <row r="14" spans="1:16" ht="94.5" customHeight="1" x14ac:dyDescent="0.5">
      <c r="A14" s="35" t="s">
        <v>3</v>
      </c>
      <c r="B14" s="36" t="s">
        <v>4</v>
      </c>
      <c r="C14" s="36" t="s">
        <v>285</v>
      </c>
      <c r="D14" s="36" t="s">
        <v>286</v>
      </c>
      <c r="E14" s="339" t="s">
        <v>10</v>
      </c>
      <c r="F14" s="340"/>
      <c r="G14" s="340"/>
      <c r="H14" s="341"/>
      <c r="I14" s="37" t="s">
        <v>287</v>
      </c>
      <c r="J14" s="41" t="s">
        <v>288</v>
      </c>
      <c r="K14" s="63" t="s">
        <v>289</v>
      </c>
      <c r="L14" s="39" t="s">
        <v>12</v>
      </c>
    </row>
    <row r="15" spans="1:16" ht="42" customHeight="1" x14ac:dyDescent="0.5">
      <c r="A15" s="94" t="str">
        <f>Adhérents!A14</f>
        <v>Pommes                    
(Isère)</v>
      </c>
      <c r="B15" s="46" t="str">
        <f>IF(Adhérents!B14=0,"",Adhérents!B14)</f>
        <v/>
      </c>
      <c r="C15" s="47">
        <f>Adhérents!C14*(1+Clients!$M$4)</f>
        <v>1.56</v>
      </c>
      <c r="D15" s="48" t="str">
        <f>Adhérents!G14</f>
        <v>Sac 1 kg</v>
      </c>
      <c r="E15" s="342" t="str">
        <f>Adhérents!H14</f>
        <v>Local</v>
      </c>
      <c r="F15" s="342"/>
      <c r="G15" s="342"/>
      <c r="H15" s="342"/>
      <c r="I15" s="49"/>
      <c r="J15" s="97">
        <f>I15*C15*L15</f>
        <v>0</v>
      </c>
      <c r="K15" s="97"/>
      <c r="L15" s="39">
        <v>0</v>
      </c>
    </row>
    <row r="16" spans="1:16" ht="42" customHeight="1" thickBot="1" x14ac:dyDescent="0.55000000000000004">
      <c r="A16" s="98" t="str">
        <f>Adhérents!A21</f>
        <v>Carottes (bottes)
(Ain)</v>
      </c>
      <c r="B16" s="99" t="str">
        <f>IF(Adhérents!B21=0,"",Adhérents!B21)</f>
        <v>V</v>
      </c>
      <c r="C16" s="100">
        <f>Adhérents!C21*(1+Clients!$M$4)</f>
        <v>2.2200000000000002</v>
      </c>
      <c r="D16" s="67" t="str">
        <f>Adhérents!G21</f>
        <v>Unité</v>
      </c>
      <c r="E16" s="343" t="str">
        <f>Adhérents!H21</f>
        <v>Biologique, Local, Solidaire</v>
      </c>
      <c r="F16" s="344"/>
      <c r="G16" s="344"/>
      <c r="H16" s="345"/>
      <c r="I16" s="101"/>
      <c r="J16" s="102">
        <f>I16*C16*L16</f>
        <v>0</v>
      </c>
      <c r="K16" s="102"/>
      <c r="L16" s="39">
        <v>0</v>
      </c>
    </row>
    <row r="17" spans="1:12" ht="42" customHeight="1" thickTop="1" x14ac:dyDescent="0.5">
      <c r="A17" s="94" t="str">
        <f>Adhérents!A55</f>
        <v>Huile d’olive                5 L max
(Catalogne, Espagne)</v>
      </c>
      <c r="B17" s="46" t="str">
        <f>IF(Adhérents!B55=0,"",Adhérents!B55)</f>
        <v>V</v>
      </c>
      <c r="C17" s="47">
        <f>Adhérents!C55*(1+Clients!$M$4)</f>
        <v>13.44</v>
      </c>
      <c r="D17" s="48" t="s">
        <v>290</v>
      </c>
      <c r="E17" s="346" t="str">
        <f>Adhérents!H55</f>
        <v>Biologique</v>
      </c>
      <c r="F17" s="347"/>
      <c r="G17" s="347"/>
      <c r="H17" s="348"/>
      <c r="I17" s="49"/>
      <c r="J17" s="65">
        <f>I17*C17*L17</f>
        <v>0</v>
      </c>
      <c r="K17" s="97"/>
      <c r="L17" s="39">
        <v>1</v>
      </c>
    </row>
    <row r="18" spans="1:12" ht="42" customHeight="1" x14ac:dyDescent="0.5">
      <c r="A18" s="94" t="str">
        <f>Adhérents!A56</f>
        <v>Sel de Guérande 
(France)</v>
      </c>
      <c r="B18" s="46" t="str">
        <f>IF(Adhérents!B56=0,"",Adhérents!B56)</f>
        <v>V</v>
      </c>
      <c r="C18" s="47">
        <f>Adhérents!C56*(1+Clients!$M$4)</f>
        <v>1.74</v>
      </c>
      <c r="D18" s="48" t="s">
        <v>291</v>
      </c>
      <c r="E18" s="336" t="str">
        <f>Adhérents!H56</f>
        <v>-</v>
      </c>
      <c r="F18" s="337"/>
      <c r="G18" s="337"/>
      <c r="H18" s="338"/>
      <c r="I18" s="20"/>
      <c r="J18" s="97">
        <f>I18*C18*L18</f>
        <v>0</v>
      </c>
      <c r="K18" s="50"/>
      <c r="L18" s="39">
        <v>1</v>
      </c>
    </row>
    <row r="19" spans="1:12" ht="42" customHeight="1" x14ac:dyDescent="0.5">
      <c r="A19" s="94" t="str">
        <f>Adhérents!A68</f>
        <v>Riz long semi-complet (Italie)</v>
      </c>
      <c r="B19" s="46" t="str">
        <f>IF(Adhérents!B68=0,"",Adhérents!B68)</f>
        <v>V</v>
      </c>
      <c r="C19" s="47">
        <f>Adhérents!C68*(1+Clients!$M$4)</f>
        <v>4.8479999999999999</v>
      </c>
      <c r="D19" s="48" t="s">
        <v>291</v>
      </c>
      <c r="E19" s="336" t="str">
        <f>Adhérents!H68</f>
        <v>Biologique</v>
      </c>
      <c r="F19" s="337"/>
      <c r="G19" s="337"/>
      <c r="H19" s="338"/>
      <c r="I19" s="54"/>
      <c r="J19" s="50">
        <f t="shared" ref="J19:J102" si="0">I19*C19*L19</f>
        <v>0</v>
      </c>
      <c r="K19" s="50"/>
      <c r="L19" s="39">
        <v>1</v>
      </c>
    </row>
    <row r="20" spans="1:12" ht="42" customHeight="1" x14ac:dyDescent="0.5">
      <c r="A20" s="94" t="str">
        <f>Adhérents!A69</f>
        <v>Spaghettis
(Italie)</v>
      </c>
      <c r="B20" s="46" t="str">
        <f>IF(Adhérents!B69=0,"",Adhérents!B69)</f>
        <v>V</v>
      </c>
      <c r="C20" s="47">
        <f>Adhérents!C69*(1+Clients!$M$4)</f>
        <v>2.94</v>
      </c>
      <c r="D20" s="48" t="s">
        <v>292</v>
      </c>
      <c r="E20" s="336" t="str">
        <f>Adhérents!H69</f>
        <v>Biologique</v>
      </c>
      <c r="F20" s="337"/>
      <c r="G20" s="337"/>
      <c r="H20" s="338"/>
      <c r="I20" s="18"/>
      <c r="J20" s="50">
        <f t="shared" si="0"/>
        <v>0</v>
      </c>
      <c r="K20" s="19"/>
      <c r="L20" s="39">
        <v>1</v>
      </c>
    </row>
    <row r="21" spans="1:12" ht="42" customHeight="1" x14ac:dyDescent="0.5">
      <c r="A21" s="94" t="str">
        <f>Adhérents!A72</f>
        <v>Penne
(Italie)</v>
      </c>
      <c r="B21" s="46" t="str">
        <f>IF(Adhérents!B72=0,"",Adhérents!B72)</f>
        <v>V</v>
      </c>
      <c r="C21" s="47">
        <f>Adhérents!C72*(1+Clients!$M$4)</f>
        <v>2.94</v>
      </c>
      <c r="D21" s="48" t="s">
        <v>292</v>
      </c>
      <c r="E21" s="336" t="str">
        <f>Adhérents!H72</f>
        <v>Biologique</v>
      </c>
      <c r="F21" s="337"/>
      <c r="G21" s="337"/>
      <c r="H21" s="338"/>
      <c r="I21" s="18"/>
      <c r="J21" s="50">
        <f t="shared" si="0"/>
        <v>0</v>
      </c>
      <c r="K21" s="19"/>
      <c r="L21" s="39">
        <v>1</v>
      </c>
    </row>
    <row r="22" spans="1:12" ht="42" customHeight="1" x14ac:dyDescent="0.5">
      <c r="A22" s="94" t="str">
        <f>Adhérents!A73</f>
        <v>Pois chiches                
(France)</v>
      </c>
      <c r="B22" s="46" t="str">
        <f>IF(Adhérents!B73=0,"",Adhérents!B73)</f>
        <v>V</v>
      </c>
      <c r="C22" s="47">
        <f>Adhérents!C73*(1+Clients!$M$4)</f>
        <v>3.9239999999999999</v>
      </c>
      <c r="D22" s="48" t="s">
        <v>293</v>
      </c>
      <c r="E22" s="336" t="str">
        <f>Adhérents!H73</f>
        <v>Biologique</v>
      </c>
      <c r="F22" s="337"/>
      <c r="G22" s="337"/>
      <c r="H22" s="338"/>
      <c r="I22" s="18"/>
      <c r="J22" s="50">
        <f t="shared" si="0"/>
        <v>0</v>
      </c>
      <c r="K22" s="19"/>
      <c r="L22" s="39">
        <v>1</v>
      </c>
    </row>
    <row r="23" spans="1:12" ht="42" customHeight="1" x14ac:dyDescent="0.5">
      <c r="A23" s="94" t="str">
        <f>Adhérents!A74</f>
        <v>Lentilles Vertes                       (France)</v>
      </c>
      <c r="B23" s="46" t="str">
        <f>IF(Adhérents!B74=0,"",Adhérents!B74)</f>
        <v>V</v>
      </c>
      <c r="C23" s="47">
        <f>Adhérents!C74*(1+Clients!$M$4)</f>
        <v>4.1399999999999997</v>
      </c>
      <c r="D23" s="48" t="s">
        <v>293</v>
      </c>
      <c r="E23" s="336" t="str">
        <f>Adhérents!H74</f>
        <v>Biologique</v>
      </c>
      <c r="F23" s="337"/>
      <c r="G23" s="337"/>
      <c r="H23" s="338"/>
      <c r="I23" s="18"/>
      <c r="J23" s="50">
        <f t="shared" si="0"/>
        <v>0</v>
      </c>
      <c r="K23" s="19"/>
      <c r="L23" s="39">
        <v>1</v>
      </c>
    </row>
    <row r="24" spans="1:12" ht="42" customHeight="1" x14ac:dyDescent="0.5">
      <c r="A24" s="94" t="str">
        <f>Adhérents!A75</f>
        <v>Pois cassés                                     (France)</v>
      </c>
      <c r="B24" s="46" t="str">
        <f>IF(Adhérents!B75=0,"",Adhérents!B75)</f>
        <v>V</v>
      </c>
      <c r="C24" s="47">
        <f>Adhérents!C75*(1+Clients!$M$4)</f>
        <v>3.54</v>
      </c>
      <c r="D24" s="48" t="s">
        <v>293</v>
      </c>
      <c r="E24" s="336" t="str">
        <f>Adhérents!H75</f>
        <v>Biologique</v>
      </c>
      <c r="F24" s="337"/>
      <c r="G24" s="337"/>
      <c r="H24" s="338"/>
      <c r="I24" s="18"/>
      <c r="J24" s="50">
        <f t="shared" si="0"/>
        <v>0</v>
      </c>
      <c r="K24" s="19"/>
      <c r="L24" s="39">
        <v>1</v>
      </c>
    </row>
    <row r="25" spans="1:12" ht="42" customHeight="1" x14ac:dyDescent="0.5">
      <c r="A25" s="94" t="str">
        <f>Adhérents!A77</f>
        <v xml:space="preserve">Haricots rouges lingots             (France)                  </v>
      </c>
      <c r="B25" s="46" t="str">
        <f>IF(Adhérents!B77=0,"",Adhérents!B77)</f>
        <v>V</v>
      </c>
      <c r="C25" s="47">
        <f>Adhérents!C77*(1+Clients!$M$4)</f>
        <v>5.58</v>
      </c>
      <c r="D25" s="48" t="s">
        <v>293</v>
      </c>
      <c r="E25" s="336" t="str">
        <f>Adhérents!H77</f>
        <v>Biologique</v>
      </c>
      <c r="F25" s="337"/>
      <c r="G25" s="337"/>
      <c r="H25" s="338"/>
      <c r="I25" s="18"/>
      <c r="J25" s="19">
        <f>I25*C25*L25</f>
        <v>0</v>
      </c>
      <c r="K25" s="19"/>
      <c r="L25" s="39">
        <v>1</v>
      </c>
    </row>
    <row r="26" spans="1:12" ht="51.65" customHeight="1" x14ac:dyDescent="0.5">
      <c r="A26" s="94" t="str">
        <f>Adhérents!A78</f>
        <v>Farine de Blé T65
(Ain)</v>
      </c>
      <c r="B26" s="46" t="str">
        <f>IF(Adhérents!B78=0,"",Adhérents!B78)</f>
        <v>V</v>
      </c>
      <c r="C26" s="47">
        <f>Adhérents!C78*(1+Clients!$M$4)</f>
        <v>1.1399999999999999</v>
      </c>
      <c r="D26" s="48" t="s">
        <v>293</v>
      </c>
      <c r="E26" s="336" t="str">
        <f>Adhérents!H78</f>
        <v>Local, supérieure, non traitée</v>
      </c>
      <c r="F26" s="337"/>
      <c r="G26" s="337"/>
      <c r="H26" s="338"/>
      <c r="I26" s="72"/>
      <c r="J26" s="50">
        <f t="shared" si="0"/>
        <v>0</v>
      </c>
      <c r="K26" s="50"/>
      <c r="L26" s="39">
        <v>1</v>
      </c>
    </row>
    <row r="27" spans="1:12" ht="41.65" customHeight="1" x14ac:dyDescent="0.5">
      <c r="A27" s="94" t="e">
        <f>Adhérents!#REF!</f>
        <v>#REF!</v>
      </c>
      <c r="B27" s="46" t="e">
        <f>IF(Adhérents!#REF!=0,"",Adhérents!#REF!)</f>
        <v>#REF!</v>
      </c>
      <c r="C27" s="47" t="e">
        <f>Adhérents!#REF!*(1+Clients!$M$4)</f>
        <v>#REF!</v>
      </c>
      <c r="D27" s="48" t="s">
        <v>294</v>
      </c>
      <c r="E27" s="336" t="e">
        <f>Adhérents!#REF!</f>
        <v>#REF!</v>
      </c>
      <c r="F27" s="337"/>
      <c r="G27" s="337"/>
      <c r="H27" s="338"/>
      <c r="I27" s="72"/>
      <c r="J27" s="50" t="e">
        <f t="shared" si="0"/>
        <v>#REF!</v>
      </c>
      <c r="K27" s="50"/>
      <c r="L27" s="39">
        <v>1</v>
      </c>
    </row>
    <row r="28" spans="1:12" ht="42" customHeight="1" x14ac:dyDescent="0.5">
      <c r="A28" s="94" t="str">
        <f>Adhérents!A80</f>
        <v>Farine de Sarrasin
(Ain)</v>
      </c>
      <c r="B28" s="46" t="str">
        <f>IF(Adhérents!B80=0,"",Adhérents!B80)</f>
        <v/>
      </c>
      <c r="C28" s="47">
        <f>Adhérents!C80*(1+Clients!$M$4)</f>
        <v>3.6599999999999997</v>
      </c>
      <c r="D28" s="48" t="str">
        <f>Adhérents!G80</f>
        <v>Paquets 1kg</v>
      </c>
      <c r="E28" s="336" t="str">
        <f>Adhérents!H80</f>
        <v>Local, biologique</v>
      </c>
      <c r="F28" s="337"/>
      <c r="G28" s="337"/>
      <c r="H28" s="338"/>
      <c r="I28" s="32"/>
      <c r="J28" s="50">
        <f t="shared" si="0"/>
        <v>0</v>
      </c>
      <c r="K28" s="19"/>
      <c r="L28" s="39">
        <v>1</v>
      </c>
    </row>
    <row r="29" spans="1:12" ht="42" customHeight="1" x14ac:dyDescent="0.5">
      <c r="A29" s="94" t="str">
        <f>Adhérents!A81</f>
        <v>Farine de Petit Epeautre              (Ain)</v>
      </c>
      <c r="B29" s="46" t="str">
        <f>IF(Adhérents!B81=0,"",Adhérents!B81)</f>
        <v>V</v>
      </c>
      <c r="C29" s="47">
        <f>Adhérents!C81*(1+Clients!$M$4)</f>
        <v>4.26</v>
      </c>
      <c r="D29" s="48" t="str">
        <f>Adhérents!G81</f>
        <v>Kg</v>
      </c>
      <c r="E29" s="336" t="str">
        <f>Adhérents!H81</f>
        <v>Local, biologique</v>
      </c>
      <c r="F29" s="337"/>
      <c r="G29" s="337"/>
      <c r="H29" s="338"/>
      <c r="I29" s="32"/>
      <c r="J29" s="50">
        <f t="shared" si="0"/>
        <v>0</v>
      </c>
      <c r="K29" s="19"/>
      <c r="L29" s="39">
        <v>1</v>
      </c>
    </row>
    <row r="30" spans="1:12" ht="42" customHeight="1" x14ac:dyDescent="0.5">
      <c r="A30" s="94" t="str">
        <f>Adhérents!A83</f>
        <v>Farine de Maïs            
(Ain)</v>
      </c>
      <c r="B30" s="46" t="str">
        <f>IF(Adhérents!B83=0,"",Adhérents!B83)</f>
        <v/>
      </c>
      <c r="C30" s="47">
        <f>Adhérents!C83*(1+Clients!$M$4)</f>
        <v>2.2799999999999998</v>
      </c>
      <c r="D30" s="48" t="str">
        <f>Adhérents!G83</f>
        <v>Paquets 1kg</v>
      </c>
      <c r="E30" s="336" t="str">
        <f>Adhérents!H83</f>
        <v>Local, biologique</v>
      </c>
      <c r="F30" s="337"/>
      <c r="G30" s="337"/>
      <c r="H30" s="338"/>
      <c r="I30" s="32"/>
      <c r="J30" s="50">
        <f t="shared" si="0"/>
        <v>0</v>
      </c>
      <c r="K30" s="19"/>
      <c r="L30" s="39">
        <v>1</v>
      </c>
    </row>
    <row r="31" spans="1:12" ht="42" customHeight="1" x14ac:dyDescent="0.5">
      <c r="A31" s="94" t="str">
        <f>Adhérents!A84</f>
        <v>Farine de Châtaigne - Paquet 400g (Ain)</v>
      </c>
      <c r="B31" s="46" t="str">
        <f>IF(Adhérents!B84=0,"",Adhérents!B84)</f>
        <v/>
      </c>
      <c r="C31" s="47">
        <f>Adhérents!C84*(1+Clients!$M$4)</f>
        <v>4.8599999999999994</v>
      </c>
      <c r="D31" s="48" t="str">
        <f>Adhérents!G84</f>
        <v>Paquets 400g</v>
      </c>
      <c r="E31" s="336" t="str">
        <f>Adhérents!H84</f>
        <v>Local, biologique</v>
      </c>
      <c r="F31" s="337"/>
      <c r="G31" s="337"/>
      <c r="H31" s="338"/>
      <c r="I31" s="32"/>
      <c r="J31" s="50">
        <f t="shared" si="0"/>
        <v>0</v>
      </c>
      <c r="K31" s="19"/>
      <c r="L31" s="39">
        <v>1</v>
      </c>
    </row>
    <row r="32" spans="1:12" ht="42" customHeight="1" x14ac:dyDescent="0.5">
      <c r="A32" s="94" t="str">
        <f>Adhérents!A86</f>
        <v>Sucre blond
(Brésil)</v>
      </c>
      <c r="B32" s="46" t="str">
        <f>IF(Adhérents!B86=0,"",Adhérents!B86)</f>
        <v>V</v>
      </c>
      <c r="C32" s="47">
        <f>Adhérents!C86*(1+Clients!$M$4)</f>
        <v>2.64</v>
      </c>
      <c r="D32" s="48" t="s">
        <v>293</v>
      </c>
      <c r="E32" s="336" t="str">
        <f>Adhérents!H86</f>
        <v>Biologique, équitable</v>
      </c>
      <c r="F32" s="337"/>
      <c r="G32" s="337"/>
      <c r="H32" s="338"/>
      <c r="I32" s="20"/>
      <c r="J32" s="50">
        <f t="shared" si="0"/>
        <v>0</v>
      </c>
      <c r="K32" s="19"/>
      <c r="L32" s="39">
        <v>0</v>
      </c>
    </row>
    <row r="33" spans="1:12" ht="42" customHeight="1" x14ac:dyDescent="0.5">
      <c r="A33" s="94" t="str">
        <f>Adhérents!A87</f>
        <v>Chocolat noir 58% - en palets</v>
      </c>
      <c r="B33" s="46" t="str">
        <f>IF(Adhérents!B87=0,"",Adhérents!B87)</f>
        <v>V</v>
      </c>
      <c r="C33" s="47">
        <f>Adhérents!C87*(1+Clients!$M$4)</f>
        <v>17.027999999999999</v>
      </c>
      <c r="D33" s="48" t="s">
        <v>293</v>
      </c>
      <c r="E33" s="336" t="str">
        <f>Adhérents!H87</f>
        <v>Biologique, équitable</v>
      </c>
      <c r="F33" s="337"/>
      <c r="G33" s="337"/>
      <c r="H33" s="338"/>
      <c r="I33" s="20"/>
      <c r="J33" s="50">
        <f t="shared" si="0"/>
        <v>0</v>
      </c>
      <c r="K33" s="19"/>
      <c r="L33" s="39">
        <v>1</v>
      </c>
    </row>
    <row r="34" spans="1:12" ht="42" customHeight="1" x14ac:dyDescent="0.5">
      <c r="A34" s="94" t="str">
        <f>Adhérents!A88</f>
        <v>Papillotes assortiment LAIT (Roanne)</v>
      </c>
      <c r="B34" s="46" t="str">
        <f>IF(Adhérents!B88=0,"",Adhérents!B88)</f>
        <v>V</v>
      </c>
      <c r="C34" s="47">
        <f>Adhérents!C88*(1+Clients!$M$4)</f>
        <v>19.536000000000001</v>
      </c>
      <c r="D34" s="48" t="str">
        <f>Adhérents!G88</f>
        <v>Kg</v>
      </c>
      <c r="E34" s="336" t="str">
        <f>Adhérents!H88</f>
        <v>Local</v>
      </c>
      <c r="F34" s="337"/>
      <c r="G34" s="337"/>
      <c r="H34" s="338"/>
      <c r="I34" s="18"/>
      <c r="J34" s="50">
        <f>I34*C34*L34</f>
        <v>0</v>
      </c>
      <c r="K34" s="19"/>
      <c r="L34" s="39">
        <v>0</v>
      </c>
    </row>
    <row r="35" spans="1:12" ht="42" customHeight="1" x14ac:dyDescent="0.5">
      <c r="A35" s="94" t="str">
        <f>Adhérents!A89</f>
        <v>Papillotes assortiment NOIR (Roanne)</v>
      </c>
      <c r="B35" s="46" t="str">
        <f>IF(Adhérents!B89=0,"",Adhérents!B89)</f>
        <v>V</v>
      </c>
      <c r="C35" s="47">
        <f>Adhérents!C89*(1+Clients!$M$4)</f>
        <v>19.536000000000001</v>
      </c>
      <c r="D35" s="48" t="str">
        <f>Adhérents!G89</f>
        <v>Kg</v>
      </c>
      <c r="E35" s="336" t="str">
        <f>Adhérents!H89</f>
        <v>Local</v>
      </c>
      <c r="F35" s="337"/>
      <c r="G35" s="337"/>
      <c r="H35" s="338"/>
      <c r="I35" s="18"/>
      <c r="J35" s="50">
        <f>I35*C35*L35</f>
        <v>0</v>
      </c>
      <c r="K35" s="19"/>
      <c r="L35" s="39">
        <v>0</v>
      </c>
    </row>
    <row r="36" spans="1:12" ht="42" customHeight="1" x14ac:dyDescent="0.5">
      <c r="A36" s="94" t="str">
        <f>Adhérents!A90</f>
        <v>Dattes Deglet Nour
(Tunisie)</v>
      </c>
      <c r="B36" s="46" t="str">
        <f>IF(Adhérents!B90=0,"",Adhérents!B90)</f>
        <v>V</v>
      </c>
      <c r="C36" s="47">
        <f>Adhérents!C90*(1+Clients!$M$4)</f>
        <v>6.72</v>
      </c>
      <c r="D36" s="48" t="s">
        <v>292</v>
      </c>
      <c r="E36" s="336" t="str">
        <f>Adhérents!H90</f>
        <v>Biologique</v>
      </c>
      <c r="F36" s="337"/>
      <c r="G36" s="337"/>
      <c r="H36" s="338"/>
      <c r="I36" s="18"/>
      <c r="J36" s="50">
        <f t="shared" si="0"/>
        <v>0</v>
      </c>
      <c r="K36" s="19"/>
      <c r="L36" s="39">
        <v>1</v>
      </c>
    </row>
    <row r="37" spans="1:12" ht="42" customHeight="1" x14ac:dyDescent="0.5">
      <c r="A37" s="94" t="str">
        <f>Adhérents!A92</f>
        <v>Figues séchées
(Espagne)</v>
      </c>
      <c r="B37" s="46" t="str">
        <f>IF(Adhérents!B92=0,"",Adhérents!B92)</f>
        <v>V</v>
      </c>
      <c r="C37" s="47">
        <f>Adhérents!C92*(1+Clients!$M$4)</f>
        <v>10.199999999999999</v>
      </c>
      <c r="D37" s="48" t="s">
        <v>295</v>
      </c>
      <c r="E37" s="336" t="str">
        <f>Adhérents!H92</f>
        <v>Biologique</v>
      </c>
      <c r="F37" s="337"/>
      <c r="G37" s="337"/>
      <c r="H37" s="338"/>
      <c r="I37" s="18"/>
      <c r="J37" s="50">
        <f t="shared" si="0"/>
        <v>0</v>
      </c>
      <c r="K37" s="19"/>
      <c r="L37" s="39">
        <v>1</v>
      </c>
    </row>
    <row r="38" spans="1:12" ht="42" customHeight="1" x14ac:dyDescent="0.5">
      <c r="A38" s="94" t="str">
        <f>Adhérents!A91</f>
        <v>Raisins secs                       
(Turquie)</v>
      </c>
      <c r="B38" s="46" t="str">
        <f>IF(Adhérents!B91=0,"",Adhérents!B91)</f>
        <v>V</v>
      </c>
      <c r="C38" s="47">
        <f>Adhérents!C91*(1+Clients!$M$4)</f>
        <v>8.64</v>
      </c>
      <c r="D38" s="48" t="str">
        <f>Adhérents!G91</f>
        <v>Kg</v>
      </c>
      <c r="E38" s="336" t="str">
        <f>Adhérents!H91</f>
        <v>Biologique</v>
      </c>
      <c r="F38" s="337"/>
      <c r="G38" s="337"/>
      <c r="H38" s="338"/>
      <c r="I38" s="18"/>
      <c r="J38" s="50">
        <f t="shared" si="0"/>
        <v>0</v>
      </c>
      <c r="K38" s="19"/>
      <c r="L38" s="39">
        <v>1</v>
      </c>
    </row>
    <row r="39" spans="1:12" ht="42" customHeight="1" x14ac:dyDescent="0.5">
      <c r="A39" s="94" t="e">
        <f>Adhérents!#REF!</f>
        <v>#REF!</v>
      </c>
      <c r="B39" s="46" t="e">
        <f>IF(Adhérents!#REF!=0,"",Adhérents!#REF!)</f>
        <v>#REF!</v>
      </c>
      <c r="C39" s="47" t="e">
        <f>Adhérents!#REF!*(1+Clients!$M$4)</f>
        <v>#REF!</v>
      </c>
      <c r="D39" s="48" t="s">
        <v>295</v>
      </c>
      <c r="E39" s="336" t="e">
        <f>Adhérents!#REF!</f>
        <v>#REF!</v>
      </c>
      <c r="F39" s="337"/>
      <c r="G39" s="337"/>
      <c r="H39" s="338"/>
      <c r="I39" s="18"/>
      <c r="J39" s="50" t="e">
        <f t="shared" si="0"/>
        <v>#REF!</v>
      </c>
      <c r="K39" s="19"/>
      <c r="L39" s="39">
        <v>1</v>
      </c>
    </row>
    <row r="40" spans="1:12" customFormat="1" ht="42" customHeight="1" x14ac:dyDescent="0.35">
      <c r="A40" s="94" t="e">
        <f>Adhérents!#REF!</f>
        <v>#REF!</v>
      </c>
      <c r="B40" s="46" t="e">
        <f>IF(Adhérents!#REF!=0,"",Adhérents!#REF!)</f>
        <v>#REF!</v>
      </c>
      <c r="C40" s="47" t="e">
        <f>Adhérents!#REF!*(1+Clients!$M$4)</f>
        <v>#REF!</v>
      </c>
      <c r="D40" s="48" t="s">
        <v>291</v>
      </c>
      <c r="E40" s="336" t="e">
        <f>Adhérents!#REF!</f>
        <v>#REF!</v>
      </c>
      <c r="F40" s="337"/>
      <c r="G40" s="337"/>
      <c r="H40" s="338"/>
      <c r="I40" s="18"/>
      <c r="J40" s="50" t="e">
        <f t="shared" si="0"/>
        <v>#REF!</v>
      </c>
      <c r="K40" s="19"/>
      <c r="L40" s="39">
        <v>1</v>
      </c>
    </row>
    <row r="41" spans="1:12" customFormat="1" ht="42" customHeight="1" x14ac:dyDescent="0.35">
      <c r="A41" s="94" t="str">
        <f>Adhérents!A95</f>
        <v>Amandes avec peau 
(Espagne)</v>
      </c>
      <c r="B41" s="46" t="str">
        <f>IF(Adhérents!B95=0,"",Adhérents!B95)</f>
        <v>V</v>
      </c>
      <c r="C41" s="47">
        <f>Adhérents!C95*(1+Clients!$M$4)</f>
        <v>15.239999999999998</v>
      </c>
      <c r="D41" s="48" t="s">
        <v>293</v>
      </c>
      <c r="E41" s="336" t="str">
        <f>Adhérents!H95</f>
        <v>Biologique</v>
      </c>
      <c r="F41" s="337"/>
      <c r="G41" s="337"/>
      <c r="H41" s="338"/>
      <c r="I41" s="18"/>
      <c r="J41" s="50">
        <f t="shared" si="0"/>
        <v>0</v>
      </c>
      <c r="K41" s="19"/>
      <c r="L41" s="39">
        <v>1</v>
      </c>
    </row>
    <row r="42" spans="1:12" customFormat="1" ht="42" customHeight="1" x14ac:dyDescent="0.35">
      <c r="A42" s="94" t="str">
        <f>Adhérents!A96</f>
        <v>Amandes émondées   
(Espagne)</v>
      </c>
      <c r="B42" s="46" t="str">
        <f>IF(Adhérents!B96=0,"",Adhérents!B96)</f>
        <v>V</v>
      </c>
      <c r="C42" s="47">
        <f>Adhérents!C96*(1+Clients!$M$4)</f>
        <v>17.22</v>
      </c>
      <c r="D42" s="48" t="s">
        <v>293</v>
      </c>
      <c r="E42" s="336" t="str">
        <f>Adhérents!H96</f>
        <v>Biologique</v>
      </c>
      <c r="F42" s="337"/>
      <c r="G42" s="337"/>
      <c r="H42" s="338"/>
      <c r="I42" s="18"/>
      <c r="J42" s="50">
        <f t="shared" si="0"/>
        <v>0</v>
      </c>
      <c r="K42" s="19"/>
      <c r="L42" s="39">
        <v>1</v>
      </c>
    </row>
    <row r="43" spans="1:12" customFormat="1" ht="42" customHeight="1" thickBot="1" x14ac:dyDescent="0.4">
      <c r="A43" s="95" t="str">
        <f>Adhérents!A97</f>
        <v>Amandes en poudre   
(Espagne)</v>
      </c>
      <c r="B43" s="51" t="str">
        <f>IF(Adhérents!B97=0,"",Adhérents!B97)</f>
        <v>V</v>
      </c>
      <c r="C43" s="96">
        <f>Adhérents!C97*(1+Clients!$M$4)</f>
        <v>15.36</v>
      </c>
      <c r="D43" s="52" t="s">
        <v>291</v>
      </c>
      <c r="E43" s="343" t="str">
        <f>Adhérents!H97</f>
        <v>Biologique</v>
      </c>
      <c r="F43" s="344"/>
      <c r="G43" s="344"/>
      <c r="H43" s="345"/>
      <c r="I43" s="55"/>
      <c r="J43" s="53">
        <f t="shared" si="0"/>
        <v>0</v>
      </c>
      <c r="K43" s="56"/>
      <c r="L43" s="39">
        <v>1</v>
      </c>
    </row>
    <row r="44" spans="1:12" ht="48" customHeight="1" thickTop="1" x14ac:dyDescent="0.5">
      <c r="A44" s="94" t="str">
        <f>Adhérents!A100</f>
        <v xml:space="preserve">Beurre cru       (2 plaquettes max)                                 (Ain)                               </v>
      </c>
      <c r="B44" s="46" t="str">
        <f>IF(Adhérents!B100=0,"",Adhérents!B100)</f>
        <v/>
      </c>
      <c r="C44" s="47">
        <f>Adhérents!C100*(1+Clients!$M$4)</f>
        <v>2.4599999999999995</v>
      </c>
      <c r="D44" s="48" t="str">
        <f>Adhérents!G100</f>
        <v>Plaquettes de 250g</v>
      </c>
      <c r="E44" s="346" t="str">
        <f>Adhérents!H100</f>
        <v>Biologique, local</v>
      </c>
      <c r="F44" s="347"/>
      <c r="G44" s="347"/>
      <c r="H44" s="348"/>
      <c r="I44" s="57"/>
      <c r="J44" s="50">
        <f t="shared" si="0"/>
        <v>0</v>
      </c>
      <c r="K44" s="50"/>
      <c r="L44" s="39">
        <v>0</v>
      </c>
    </row>
    <row r="45" spans="1:12" ht="54" customHeight="1" x14ac:dyDescent="0.5">
      <c r="A45" s="94" t="str">
        <f>Adhérents!A101</f>
        <v>Comté fruité AOC                       (Ain)</v>
      </c>
      <c r="B45" s="46" t="str">
        <f>IF(Adhérents!B101=0,"",Adhérents!B101)</f>
        <v>V</v>
      </c>
      <c r="C45" s="47">
        <f>Adhérents!C101*(1+Clients!$M$4)</f>
        <v>18.119999999999997</v>
      </c>
      <c r="D45" s="48" t="str">
        <f>Adhérents!G101</f>
        <v>Kg</v>
      </c>
      <c r="E45" s="336" t="str">
        <f>Adhérents!H101</f>
        <v>Local</v>
      </c>
      <c r="F45" s="337"/>
      <c r="G45" s="337"/>
      <c r="H45" s="338"/>
      <c r="I45" s="18"/>
      <c r="J45" s="50">
        <f t="shared" si="0"/>
        <v>0</v>
      </c>
      <c r="K45" s="19"/>
      <c r="L45" s="42">
        <v>0</v>
      </c>
    </row>
    <row r="46" spans="1:12" ht="42" customHeight="1" x14ac:dyDescent="0.5">
      <c r="A46" s="94" t="str">
        <f>Adhérents!A105</f>
        <v>Morbier                           (Ain)</v>
      </c>
      <c r="B46" s="46" t="str">
        <f>IF(Adhérents!B105=0,"",Adhérents!B105)</f>
        <v>V</v>
      </c>
      <c r="C46" s="47">
        <f>Adhérents!C105*(1+Clients!$M$4)</f>
        <v>18.239999999999998</v>
      </c>
      <c r="D46" s="48" t="str">
        <f>Adhérents!G105</f>
        <v>Kg</v>
      </c>
      <c r="E46" s="336" t="str">
        <f>Adhérents!H105</f>
        <v>Local</v>
      </c>
      <c r="F46" s="337"/>
      <c r="G46" s="337"/>
      <c r="H46" s="338"/>
      <c r="I46" s="18"/>
      <c r="J46" s="50">
        <f t="shared" si="0"/>
        <v>0</v>
      </c>
      <c r="K46" s="19"/>
      <c r="L46" s="39">
        <v>0</v>
      </c>
    </row>
    <row r="47" spans="1:12" ht="42" customHeight="1" x14ac:dyDescent="0.5">
      <c r="A47" s="94" t="str">
        <f>Adhérents!A106</f>
        <v>Raclette                           (Ain)</v>
      </c>
      <c r="B47" s="46" t="str">
        <f>IF(Adhérents!B106=0,"",Adhérents!B106)</f>
        <v>V</v>
      </c>
      <c r="C47" s="47">
        <f>Adhérents!C106*(1+Clients!$M$4)</f>
        <v>16.68</v>
      </c>
      <c r="D47" s="48" t="str">
        <f>Adhérents!G106</f>
        <v>Kg</v>
      </c>
      <c r="E47" s="336" t="str">
        <f>Adhérents!H106</f>
        <v>Local</v>
      </c>
      <c r="F47" s="337"/>
      <c r="G47" s="337"/>
      <c r="H47" s="338"/>
      <c r="I47" s="18"/>
      <c r="J47" s="50">
        <f t="shared" si="0"/>
        <v>0</v>
      </c>
      <c r="K47" s="19"/>
      <c r="L47" s="42">
        <v>0</v>
      </c>
    </row>
    <row r="48" spans="1:12" ht="54" customHeight="1" x14ac:dyDescent="0.5">
      <c r="A48" s="94" t="str">
        <f>Adhérents!A107</f>
        <v>Rigotte de chèvre fraîche
(Rhône)</v>
      </c>
      <c r="B48" s="46" t="str">
        <f>IF(Adhérents!B107=0,"",Adhérents!B107)</f>
        <v>V</v>
      </c>
      <c r="C48" s="47">
        <f>Adhérents!C107*(1+Clients!$M$4)</f>
        <v>1.3440000000000001</v>
      </c>
      <c r="D48" s="48" t="str">
        <f>Adhérents!G107</f>
        <v>Pièce(s)</v>
      </c>
      <c r="E48" s="336" t="str">
        <f>Adhérents!H107</f>
        <v>Biologique, Local</v>
      </c>
      <c r="F48" s="337"/>
      <c r="G48" s="337"/>
      <c r="H48" s="338"/>
      <c r="I48" s="22"/>
      <c r="J48" s="50">
        <f t="shared" si="0"/>
        <v>0</v>
      </c>
      <c r="K48" s="19"/>
      <c r="L48" s="42">
        <v>0</v>
      </c>
    </row>
    <row r="49" spans="1:12" ht="52.9" customHeight="1" x14ac:dyDescent="0.5">
      <c r="A49" s="94" t="str">
        <f>Adhérents!A108</f>
        <v>Rigotte de chèvre mi-sèche
(Rhône)</v>
      </c>
      <c r="B49" s="46" t="str">
        <f>IF(Adhérents!B108=0,"",Adhérents!B108)</f>
        <v>V</v>
      </c>
      <c r="C49" s="47">
        <f>Adhérents!C108*(1+Clients!$M$4)</f>
        <v>1.3440000000000001</v>
      </c>
      <c r="D49" s="48" t="str">
        <f>Adhérents!G108</f>
        <v>Pièce(s)</v>
      </c>
      <c r="E49" s="336" t="str">
        <f>Adhérents!H108</f>
        <v>Biologique, Local</v>
      </c>
      <c r="F49" s="337"/>
      <c r="G49" s="337"/>
      <c r="H49" s="338"/>
      <c r="I49" s="22"/>
      <c r="J49" s="50">
        <f t="shared" si="0"/>
        <v>0</v>
      </c>
      <c r="K49" s="19"/>
      <c r="L49" s="42">
        <v>0</v>
      </c>
    </row>
    <row r="50" spans="1:12" ht="49.15" customHeight="1" x14ac:dyDescent="0.5">
      <c r="A50" s="94" t="str">
        <f>Adhérents!A109</f>
        <v>Rigotte de chèvre affinée
(Rhône)</v>
      </c>
      <c r="B50" s="46" t="str">
        <f>IF(Adhérents!B109=0,"",Adhérents!B109)</f>
        <v>V</v>
      </c>
      <c r="C50" s="47">
        <f>Adhérents!C109*(1+Clients!$M$4)</f>
        <v>1.3440000000000001</v>
      </c>
      <c r="D50" s="48" t="str">
        <f>Adhérents!G109</f>
        <v>Pièce(s)</v>
      </c>
      <c r="E50" s="336" t="str">
        <f>Adhérents!H109</f>
        <v>Biologique, Local</v>
      </c>
      <c r="F50" s="337"/>
      <c r="G50" s="337"/>
      <c r="H50" s="338"/>
      <c r="I50" s="22"/>
      <c r="J50" s="50">
        <f t="shared" si="0"/>
        <v>0</v>
      </c>
      <c r="K50" s="19"/>
      <c r="L50" s="42">
        <v>0</v>
      </c>
    </row>
    <row r="51" spans="1:12" ht="43.9" customHeight="1" x14ac:dyDescent="0.5">
      <c r="A51" s="94" t="str">
        <f>Adhérents!A110</f>
        <v>Palet de chèvre cendré
(Rhône)</v>
      </c>
      <c r="B51" s="46" t="str">
        <f>IF(Adhérents!B110=0,"",Adhérents!B110)</f>
        <v>V</v>
      </c>
      <c r="C51" s="47">
        <f>Adhérents!C110*(1+Clients!$M$4)</f>
        <v>3.9</v>
      </c>
      <c r="D51" s="48" t="str">
        <f>Adhérents!G110</f>
        <v>Pièce(s)</v>
      </c>
      <c r="E51" s="336" t="str">
        <f>Adhérents!H110</f>
        <v>Biologique, Local</v>
      </c>
      <c r="F51" s="337"/>
      <c r="G51" s="337"/>
      <c r="H51" s="338"/>
      <c r="I51" s="22"/>
      <c r="J51" s="50">
        <f t="shared" si="0"/>
        <v>0</v>
      </c>
      <c r="K51" s="19"/>
      <c r="L51" s="39">
        <v>0</v>
      </c>
    </row>
    <row r="52" spans="1:12" ht="48" customHeight="1" x14ac:dyDescent="0.5">
      <c r="A52" s="94" t="e">
        <f>Adhérents!#REF!</f>
        <v>#REF!</v>
      </c>
      <c r="B52" s="46" t="e">
        <f>IF(Adhérents!#REF!=0,"",Adhérents!#REF!)</f>
        <v>#REF!</v>
      </c>
      <c r="C52" s="47" t="e">
        <f>Adhérents!#REF!*(1+Clients!$M$4)</f>
        <v>#REF!</v>
      </c>
      <c r="D52" s="48" t="e">
        <f>Adhérents!#REF!</f>
        <v>#REF!</v>
      </c>
      <c r="E52" s="336" t="e">
        <f>Adhérents!#REF!</f>
        <v>#REF!</v>
      </c>
      <c r="F52" s="337"/>
      <c r="G52" s="337"/>
      <c r="H52" s="338"/>
      <c r="I52" s="34"/>
      <c r="J52" s="50" t="e">
        <f t="shared" si="0"/>
        <v>#REF!</v>
      </c>
      <c r="K52" s="19"/>
      <c r="L52" s="39">
        <v>0</v>
      </c>
    </row>
    <row r="53" spans="1:12" ht="48" customHeight="1" x14ac:dyDescent="0.5">
      <c r="A53" s="94" t="e">
        <f>Adhérents!#REF!</f>
        <v>#REF!</v>
      </c>
      <c r="B53" s="46" t="e">
        <f>IF(Adhérents!#REF!=0,"",Adhérents!#REF!)</f>
        <v>#REF!</v>
      </c>
      <c r="C53" s="47" t="e">
        <f>Adhérents!#REF!*(1+Clients!$M$4)</f>
        <v>#REF!</v>
      </c>
      <c r="D53" s="48" t="e">
        <f>Adhérents!#REF!</f>
        <v>#REF!</v>
      </c>
      <c r="E53" s="336" t="e">
        <f>Adhérents!#REF!</f>
        <v>#REF!</v>
      </c>
      <c r="F53" s="337"/>
      <c r="G53" s="337"/>
      <c r="H53" s="338"/>
      <c r="I53" s="33"/>
      <c r="J53" s="50" t="e">
        <f t="shared" si="0"/>
        <v>#REF!</v>
      </c>
      <c r="K53" s="19"/>
      <c r="L53" s="42">
        <v>0</v>
      </c>
    </row>
    <row r="54" spans="1:12" ht="48" customHeight="1" x14ac:dyDescent="0.5">
      <c r="A54" s="94" t="str">
        <f>Adhérents!A111</f>
        <v>Faisselles de chèvre par 4
(Rhône)</v>
      </c>
      <c r="B54" s="46" t="str">
        <f>IF(Adhérents!B111=0,"",Adhérents!B111)</f>
        <v/>
      </c>
      <c r="C54" s="47">
        <f>Adhérents!C111*(1+Clients!$M$4)</f>
        <v>3.36</v>
      </c>
      <c r="D54" s="48" t="str">
        <f>Adhérents!G111</f>
        <v>Lot de 4 faisselles</v>
      </c>
      <c r="E54" s="336" t="str">
        <f>Adhérents!H111</f>
        <v>Biologique, Local</v>
      </c>
      <c r="F54" s="337"/>
      <c r="G54" s="337"/>
      <c r="H54" s="338"/>
      <c r="I54" s="22"/>
      <c r="J54" s="50">
        <f t="shared" si="0"/>
        <v>0</v>
      </c>
      <c r="K54" s="19"/>
      <c r="L54" s="42">
        <v>0</v>
      </c>
    </row>
    <row r="55" spans="1:12" ht="51.65" customHeight="1" thickBot="1" x14ac:dyDescent="0.55000000000000004">
      <c r="A55" s="95" t="str">
        <f>Adhérents!A112</f>
        <v>Fromage blanc de chèvre
(Rhône)</v>
      </c>
      <c r="B55" s="51" t="str">
        <f>IF(Adhérents!B112=0,"",Adhérents!B112)</f>
        <v/>
      </c>
      <c r="C55" s="96">
        <f>Adhérents!C112*(1+Clients!$M$4)</f>
        <v>7.02</v>
      </c>
      <c r="D55" s="52" t="str">
        <f>Adhérents!G112</f>
        <v>Pot de 1 kg</v>
      </c>
      <c r="E55" s="343" t="str">
        <f>Adhérents!H112</f>
        <v>Biologique, Local</v>
      </c>
      <c r="F55" s="344"/>
      <c r="G55" s="344"/>
      <c r="H55" s="345"/>
      <c r="I55" s="58"/>
      <c r="J55" s="53">
        <f>I55*C55*L55</f>
        <v>0</v>
      </c>
      <c r="K55" s="53"/>
      <c r="L55" s="39">
        <v>0</v>
      </c>
    </row>
    <row r="56" spans="1:12" ht="46.9" customHeight="1" thickTop="1" x14ac:dyDescent="0.5">
      <c r="A56" s="94" t="str">
        <f>Adhérents!A113</f>
        <v>Miel Forêt 500g
(Ain - Guillaume -pots en verre)</v>
      </c>
      <c r="B56" s="46" t="str">
        <f>IF(Adhérents!B113=0,"",Adhérents!B113)</f>
        <v/>
      </c>
      <c r="C56" s="47">
        <f>Adhérents!C113*(1+Clients!$M$4)</f>
        <v>9.6</v>
      </c>
      <c r="D56" s="48" t="str">
        <f>Adhérents!G113</f>
        <v>Pot de 500g</v>
      </c>
      <c r="E56" s="346" t="str">
        <f>Adhérents!H113</f>
        <v>Local</v>
      </c>
      <c r="F56" s="347"/>
      <c r="G56" s="347"/>
      <c r="H56" s="348"/>
      <c r="I56" s="21"/>
      <c r="J56" s="50">
        <f t="shared" si="0"/>
        <v>0</v>
      </c>
      <c r="K56" s="19"/>
      <c r="L56" s="39">
        <v>0</v>
      </c>
    </row>
    <row r="57" spans="1:12" ht="50.65" customHeight="1" x14ac:dyDescent="0.5">
      <c r="A57" s="94" t="str">
        <f>Adhérents!A114</f>
        <v>Miel Forêt 1kg
(Ain - Guillaume -pots en verre)</v>
      </c>
      <c r="B57" s="46" t="str">
        <f>IF(Adhérents!B114=0,"",Adhérents!B114)</f>
        <v/>
      </c>
      <c r="C57" s="47">
        <f>Adhérents!C114*(1+Clients!$M$4)</f>
        <v>16.8</v>
      </c>
      <c r="D57" s="48" t="str">
        <f>Adhérents!G114</f>
        <v>Pot de 1kg</v>
      </c>
      <c r="E57" s="336" t="str">
        <f>Adhérents!H114</f>
        <v>Local</v>
      </c>
      <c r="F57" s="337"/>
      <c r="G57" s="337"/>
      <c r="H57" s="338"/>
      <c r="I57" s="21"/>
      <c r="J57" s="50">
        <f t="shared" si="0"/>
        <v>0</v>
      </c>
      <c r="K57" s="19"/>
      <c r="L57" s="39">
        <v>0</v>
      </c>
    </row>
    <row r="58" spans="1:12" ht="48" customHeight="1" x14ac:dyDescent="0.5">
      <c r="A58" s="94" t="str">
        <f>Adhérents!A115</f>
        <v>Miel Montagne 500g
(Ain - Guillaume -pots en verre)</v>
      </c>
      <c r="B58" s="46" t="str">
        <f>IF(Adhérents!B115=0,"",Adhérents!B115)</f>
        <v/>
      </c>
      <c r="C58" s="47">
        <f>Adhérents!C115*(1+Clients!$M$4)</f>
        <v>10.199999999999999</v>
      </c>
      <c r="D58" s="48" t="str">
        <f>Adhérents!G115</f>
        <v>Pot de 500g</v>
      </c>
      <c r="E58" s="336" t="str">
        <f>Adhérents!H115</f>
        <v>Local</v>
      </c>
      <c r="F58" s="337"/>
      <c r="G58" s="337"/>
      <c r="H58" s="338"/>
      <c r="I58" s="21"/>
      <c r="J58" s="50">
        <f t="shared" si="0"/>
        <v>0</v>
      </c>
      <c r="K58" s="19"/>
      <c r="L58" s="39">
        <v>0</v>
      </c>
    </row>
    <row r="59" spans="1:12" ht="50.65" customHeight="1" x14ac:dyDescent="0.5">
      <c r="A59" s="94" t="str">
        <f>Adhérents!A116</f>
        <v>Miel Montagne 1kg
(Ain - Guillaume -pots en verre)</v>
      </c>
      <c r="B59" s="46" t="str">
        <f>IF(Adhérents!B116=0,"",Adhérents!B116)</f>
        <v/>
      </c>
      <c r="C59" s="47">
        <f>Adhérents!C116*(1+Clients!$M$4)</f>
        <v>19.2</v>
      </c>
      <c r="D59" s="48" t="str">
        <f>Adhérents!G116</f>
        <v>Pot de 1kg</v>
      </c>
      <c r="E59" s="336" t="str">
        <f>Adhérents!H116</f>
        <v>Local</v>
      </c>
      <c r="F59" s="337"/>
      <c r="G59" s="337"/>
      <c r="H59" s="338"/>
      <c r="I59" s="21"/>
      <c r="J59" s="50">
        <f t="shared" si="0"/>
        <v>0</v>
      </c>
      <c r="K59" s="19"/>
      <c r="L59" s="39">
        <v>0</v>
      </c>
    </row>
    <row r="60" spans="1:12" ht="47.65" customHeight="1" x14ac:dyDescent="0.5">
      <c r="A60" s="94" t="str">
        <f>Adhérents!A118</f>
        <v>Miel Sapin 500g
(Ain - Guillaume -pots en verre)</v>
      </c>
      <c r="B60" s="46" t="str">
        <f>IF(Adhérents!B118=0,"",Adhérents!B118)</f>
        <v/>
      </c>
      <c r="C60" s="47">
        <f>Adhérents!C118*(1+Clients!$M$4)</f>
        <v>10.199999999999999</v>
      </c>
      <c r="D60" s="48" t="str">
        <f>Adhérents!G118</f>
        <v>Pot de 500g</v>
      </c>
      <c r="E60" s="336" t="str">
        <f>Adhérents!H118</f>
        <v>Local</v>
      </c>
      <c r="F60" s="337"/>
      <c r="G60" s="337"/>
      <c r="H60" s="338"/>
      <c r="I60" s="21"/>
      <c r="J60" s="50">
        <f t="shared" si="0"/>
        <v>0</v>
      </c>
      <c r="K60" s="19"/>
      <c r="L60" s="39">
        <v>0</v>
      </c>
    </row>
    <row r="61" spans="1:12" ht="54" customHeight="1" x14ac:dyDescent="0.5">
      <c r="A61" s="94" t="str">
        <f>Adhérents!A119</f>
        <v>Miel Sapin 1kg
(Ain - Guillaume -pots en verre)</v>
      </c>
      <c r="B61" s="46" t="str">
        <f>IF(Adhérents!B119=0,"",Adhérents!B119)</f>
        <v/>
      </c>
      <c r="C61" s="47">
        <f>Adhérents!C119*(1+Clients!$M$4)</f>
        <v>19.2</v>
      </c>
      <c r="D61" s="48" t="str">
        <f>Adhérents!G119</f>
        <v>Pot de 1kg</v>
      </c>
      <c r="E61" s="336" t="str">
        <f>Adhérents!H119</f>
        <v>Local</v>
      </c>
      <c r="F61" s="337"/>
      <c r="G61" s="337"/>
      <c r="H61" s="338"/>
      <c r="I61" s="21"/>
      <c r="J61" s="50">
        <f t="shared" si="0"/>
        <v>0</v>
      </c>
      <c r="K61" s="19"/>
      <c r="L61" s="42">
        <v>0</v>
      </c>
    </row>
    <row r="62" spans="1:12" ht="54" customHeight="1" x14ac:dyDescent="0.5">
      <c r="A62" s="94" t="str">
        <f>Adhérents!A120</f>
        <v>Miel Lavande 500g
(Chartreuse -Hervé - pots en verre)</v>
      </c>
      <c r="B62" s="46" t="str">
        <f>IF(Adhérents!B120=0,"",Adhérents!B120)</f>
        <v/>
      </c>
      <c r="C62" s="47">
        <f>Adhérents!C120*(1+Clients!$M$4)</f>
        <v>9.48</v>
      </c>
      <c r="D62" s="48" t="str">
        <f>Adhérents!G120</f>
        <v>Pot de 500g</v>
      </c>
      <c r="E62" s="336" t="str">
        <f>Adhérents!H120</f>
        <v>Local</v>
      </c>
      <c r="F62" s="337"/>
      <c r="G62" s="337"/>
      <c r="H62" s="338"/>
      <c r="I62" s="21"/>
      <c r="J62" s="50">
        <f t="shared" si="0"/>
        <v>0</v>
      </c>
      <c r="K62" s="19"/>
      <c r="L62" s="42">
        <v>0</v>
      </c>
    </row>
    <row r="63" spans="1:12" ht="46.9" customHeight="1" x14ac:dyDescent="0.5">
      <c r="A63" s="94" t="e">
        <f>Adhérents!#REF!</f>
        <v>#REF!</v>
      </c>
      <c r="B63" s="46" t="e">
        <f>IF(Adhérents!#REF!=0,"",Adhérents!#REF!)</f>
        <v>#REF!</v>
      </c>
      <c r="C63" s="47" t="e">
        <f>Adhérents!#REF!*(1+Clients!$M$4)</f>
        <v>#REF!</v>
      </c>
      <c r="D63" s="48" t="e">
        <f>Adhérents!#REF!</f>
        <v>#REF!</v>
      </c>
      <c r="E63" s="336" t="e">
        <f>Adhérents!#REF!</f>
        <v>#REF!</v>
      </c>
      <c r="F63" s="337"/>
      <c r="G63" s="337"/>
      <c r="H63" s="338"/>
      <c r="I63" s="21"/>
      <c r="J63" s="50" t="e">
        <f t="shared" si="0"/>
        <v>#REF!</v>
      </c>
      <c r="K63" s="19"/>
      <c r="L63" s="39">
        <v>1</v>
      </c>
    </row>
    <row r="64" spans="1:12" ht="50.65" customHeight="1" x14ac:dyDescent="0.5">
      <c r="A64" s="94" t="str">
        <f>Adhérents!A121</f>
        <v>Miel Forêt 1kg
(Chartreuse -Hervé - pots en verre)</v>
      </c>
      <c r="B64" s="46" t="str">
        <f>IF(Adhérents!B121=0,"",Adhérents!B121)</f>
        <v/>
      </c>
      <c r="C64" s="47">
        <f>Adhérents!C121*(1+Clients!$M$4)</f>
        <v>13.44</v>
      </c>
      <c r="D64" s="48" t="str">
        <f>Adhérents!G121</f>
        <v>Pot de 1kg</v>
      </c>
      <c r="E64" s="336" t="str">
        <f>Adhérents!H121</f>
        <v>Local</v>
      </c>
      <c r="F64" s="337"/>
      <c r="G64" s="337"/>
      <c r="H64" s="338"/>
      <c r="I64" s="21"/>
      <c r="J64" s="50">
        <f t="shared" si="0"/>
        <v>0</v>
      </c>
      <c r="K64" s="19"/>
      <c r="L64" s="39">
        <v>1</v>
      </c>
    </row>
    <row r="65" spans="1:12" ht="48" customHeight="1" x14ac:dyDescent="0.5">
      <c r="A65" s="94" t="str">
        <f>Adhérents!A122</f>
        <v>Miel Toutes Fleurs 500g
(Chartreuse -Hervé - pots en verre)</v>
      </c>
      <c r="B65" s="46" t="str">
        <f>IF(Adhérents!B122=0,"",Adhérents!B122)</f>
        <v/>
      </c>
      <c r="C65" s="47">
        <f>Adhérents!C122*(1+Clients!$M$4)</f>
        <v>7.56</v>
      </c>
      <c r="D65" s="48" t="str">
        <f>Adhérents!G122</f>
        <v>Pot de 500g</v>
      </c>
      <c r="E65" s="336" t="str">
        <f>Adhérents!H122</f>
        <v>Local</v>
      </c>
      <c r="F65" s="337"/>
      <c r="G65" s="337"/>
      <c r="H65" s="338"/>
      <c r="I65" s="21"/>
      <c r="J65" s="50">
        <f t="shared" si="0"/>
        <v>0</v>
      </c>
      <c r="K65" s="19"/>
      <c r="L65" s="39">
        <v>0</v>
      </c>
    </row>
    <row r="66" spans="1:12" ht="50.65" customHeight="1" x14ac:dyDescent="0.5">
      <c r="A66" s="94" t="str">
        <f>Adhérents!A123</f>
        <v>Miel Toutes Fleurs 1kg
(Chartreuse -Hervé - pots en verre)</v>
      </c>
      <c r="B66" s="46" t="str">
        <f>IF(Adhérents!B123=0,"",Adhérents!B123)</f>
        <v/>
      </c>
      <c r="C66" s="47">
        <f>Adhérents!C123*(1+Clients!$M$4)</f>
        <v>13.2</v>
      </c>
      <c r="D66" s="48" t="str">
        <f>Adhérents!G123</f>
        <v>Pot de 1kg</v>
      </c>
      <c r="E66" s="336" t="str">
        <f>Adhérents!H123</f>
        <v>Local</v>
      </c>
      <c r="F66" s="337"/>
      <c r="G66" s="337"/>
      <c r="H66" s="338"/>
      <c r="I66" s="21"/>
      <c r="J66" s="50">
        <f t="shared" si="0"/>
        <v>0</v>
      </c>
      <c r="K66" s="87"/>
      <c r="L66" s="39">
        <v>0</v>
      </c>
    </row>
    <row r="67" spans="1:12" ht="54.65" customHeight="1" x14ac:dyDescent="0.5">
      <c r="A67" s="94" t="str">
        <f>Adhérents!A124</f>
        <v>Miel Châtaigner 500g
(Chartreuse -Hervé - pots en verre)</v>
      </c>
      <c r="B67" s="46" t="str">
        <f>IF(Adhérents!B124=0,"",Adhérents!B124)</f>
        <v/>
      </c>
      <c r="C67" s="47">
        <f>Adhérents!C124*(1+Clients!$M$4)</f>
        <v>8.0399999999999991</v>
      </c>
      <c r="D67" s="48" t="str">
        <f>Adhérents!G124</f>
        <v>Pot de 500g</v>
      </c>
      <c r="E67" s="336" t="str">
        <f>Adhérents!H124</f>
        <v>Local</v>
      </c>
      <c r="F67" s="337"/>
      <c r="G67" s="337"/>
      <c r="H67" s="338"/>
      <c r="I67" s="21"/>
      <c r="J67" s="50">
        <f t="shared" si="0"/>
        <v>0</v>
      </c>
      <c r="K67" s="19"/>
      <c r="L67" s="39">
        <v>0</v>
      </c>
    </row>
    <row r="68" spans="1:12" ht="54" customHeight="1" x14ac:dyDescent="0.5">
      <c r="A68" s="94" t="str">
        <f>Adhérents!A125</f>
        <v>Miel Châtaigner 1kg
(Chartreuse -Hervé - pots en verre)</v>
      </c>
      <c r="B68" s="46" t="str">
        <f>IF(Adhérents!B125=0,"",Adhérents!B125)</f>
        <v/>
      </c>
      <c r="C68" s="47">
        <f>Adhérents!C125*(1+Clients!$M$4)</f>
        <v>14.399999999999999</v>
      </c>
      <c r="D68" s="48" t="str">
        <f>Adhérents!G125</f>
        <v>Pot de 1kg</v>
      </c>
      <c r="E68" s="336" t="str">
        <f>Adhérents!H125</f>
        <v>Local</v>
      </c>
      <c r="F68" s="337"/>
      <c r="G68" s="337"/>
      <c r="H68" s="338"/>
      <c r="I68" s="21"/>
      <c r="J68" s="50">
        <f t="shared" si="0"/>
        <v>0</v>
      </c>
      <c r="K68" s="19"/>
      <c r="L68" s="42">
        <v>0</v>
      </c>
    </row>
    <row r="69" spans="1:12" ht="54" customHeight="1" x14ac:dyDescent="0.5">
      <c r="A69" s="94" t="str">
        <f>Adhérents!A126</f>
        <v>Miel Printemps 500g
(Ain - Thomas -pots en plastique)</v>
      </c>
      <c r="B69" s="46" t="str">
        <f>IF(Adhérents!B126=0,"",Adhérents!B126)</f>
        <v xml:space="preserve"> </v>
      </c>
      <c r="C69" s="47">
        <f>Adhérents!C126*(1+Clients!$M$4)</f>
        <v>9</v>
      </c>
      <c r="D69" s="48" t="str">
        <f>Adhérents!G126</f>
        <v>Pot de 500g</v>
      </c>
      <c r="E69" s="336" t="str">
        <f>Adhérents!H126</f>
        <v>Local</v>
      </c>
      <c r="F69" s="337"/>
      <c r="G69" s="337"/>
      <c r="H69" s="338"/>
      <c r="I69" s="21"/>
      <c r="J69" s="50">
        <f t="shared" si="0"/>
        <v>0</v>
      </c>
      <c r="K69" s="19"/>
      <c r="L69" s="42">
        <v>0</v>
      </c>
    </row>
    <row r="70" spans="1:12" ht="54" customHeight="1" x14ac:dyDescent="0.5">
      <c r="A70" s="94" t="str">
        <f>Adhérents!A127</f>
        <v>Miel Printemps 1kg
(Ain - Thomas -pots en plastique)</v>
      </c>
      <c r="B70" s="46" t="str">
        <f>IF(Adhérents!B127=0,"",Adhérents!B127)</f>
        <v/>
      </c>
      <c r="C70" s="47">
        <f>Adhérents!C127*(1+Clients!$M$4)</f>
        <v>16.8</v>
      </c>
      <c r="D70" s="48" t="str">
        <f>Adhérents!G127</f>
        <v>Pot de 1kg</v>
      </c>
      <c r="E70" s="336" t="str">
        <f>Adhérents!H127</f>
        <v>Local</v>
      </c>
      <c r="F70" s="337"/>
      <c r="G70" s="337"/>
      <c r="H70" s="338"/>
      <c r="I70" s="21"/>
      <c r="J70" s="50">
        <f t="shared" si="0"/>
        <v>0</v>
      </c>
      <c r="K70" s="19"/>
      <c r="L70" s="42">
        <v>0</v>
      </c>
    </row>
    <row r="71" spans="1:12" ht="45" customHeight="1" x14ac:dyDescent="0.5">
      <c r="A71" s="94" t="str">
        <f>Adhérents!A128</f>
        <v>Miel Forêt 500g
(Ain - Thomas -pots en plastique)</v>
      </c>
      <c r="B71" s="46" t="str">
        <f>IF(Adhérents!B128=0,"",Adhérents!B128)</f>
        <v/>
      </c>
      <c r="C71" s="47">
        <f>Adhérents!C128*(1+Clients!$M$4)</f>
        <v>10.139999999999999</v>
      </c>
      <c r="D71" s="48" t="str">
        <f>Adhérents!G128</f>
        <v>Pot de 500g</v>
      </c>
      <c r="E71" s="336" t="str">
        <f>Adhérents!H128</f>
        <v>Local</v>
      </c>
      <c r="F71" s="337"/>
      <c r="G71" s="337"/>
      <c r="H71" s="338"/>
      <c r="I71" s="21"/>
      <c r="J71" s="50">
        <f t="shared" si="0"/>
        <v>0</v>
      </c>
      <c r="K71" s="19"/>
      <c r="L71" s="42">
        <v>0</v>
      </c>
    </row>
    <row r="72" spans="1:12" ht="52.9" customHeight="1" x14ac:dyDescent="0.5">
      <c r="A72" s="94" t="str">
        <f>Adhérents!A129</f>
        <v>Miel Forêt 1Kg
(Ain - Thomas -pots en plastique)</v>
      </c>
      <c r="B72" s="46" t="str">
        <f>IF(Adhérents!B129=0,"",Adhérents!B129)</f>
        <v/>
      </c>
      <c r="C72" s="47">
        <f>Adhérents!C129*(1+Clients!$M$4)</f>
        <v>16.8</v>
      </c>
      <c r="D72" s="48" t="str">
        <f>Adhérents!G129</f>
        <v>Pot de 1kg</v>
      </c>
      <c r="E72" s="336" t="str">
        <f>Adhérents!H129</f>
        <v>Local</v>
      </c>
      <c r="F72" s="337"/>
      <c r="G72" s="337"/>
      <c r="H72" s="338"/>
      <c r="I72" s="21"/>
      <c r="J72" s="50">
        <f t="shared" si="0"/>
        <v>0</v>
      </c>
      <c r="K72" s="19"/>
      <c r="L72" s="42">
        <v>0</v>
      </c>
    </row>
    <row r="73" spans="1:12" ht="46.15" customHeight="1" x14ac:dyDescent="0.5">
      <c r="A73" s="94" t="str">
        <f>Adhérents!A130</f>
        <v>Miel Tilleul 500g
(Ain - Thomas -pots en plastique)</v>
      </c>
      <c r="B73" s="46" t="str">
        <f>IF(Adhérents!B130=0,"",Adhérents!B130)</f>
        <v/>
      </c>
      <c r="C73" s="47">
        <f>Adhérents!C130*(1+Clients!$M$4)</f>
        <v>10.139999999999999</v>
      </c>
      <c r="D73" s="48" t="str">
        <f>Adhérents!G130</f>
        <v>Pot de 500g</v>
      </c>
      <c r="E73" s="336" t="str">
        <f>Adhérents!H130</f>
        <v>Local</v>
      </c>
      <c r="F73" s="337"/>
      <c r="G73" s="337"/>
      <c r="H73" s="338"/>
      <c r="I73" s="21"/>
      <c r="J73" s="50">
        <f t="shared" si="0"/>
        <v>0</v>
      </c>
      <c r="K73" s="19"/>
      <c r="L73" s="42">
        <v>0</v>
      </c>
    </row>
    <row r="74" spans="1:12" ht="42" customHeight="1" x14ac:dyDescent="0.5">
      <c r="A74" s="94" t="str">
        <f>Adhérents!A131</f>
        <v>Miel Tilleul 1Kg
(Ain - Thomas -pots en plastique)</v>
      </c>
      <c r="B74" s="46" t="str">
        <f>IF(Adhérents!B131=0,"",Adhérents!B131)</f>
        <v/>
      </c>
      <c r="C74" s="47">
        <f>Adhérents!C131*(1+Clients!$M$4)</f>
        <v>16.8</v>
      </c>
      <c r="D74" s="48" t="str">
        <f>Adhérents!G131</f>
        <v>Pot de 1kg</v>
      </c>
      <c r="E74" s="336" t="str">
        <f>Adhérents!H131</f>
        <v>Local</v>
      </c>
      <c r="F74" s="337"/>
      <c r="G74" s="337"/>
      <c r="H74" s="338"/>
      <c r="I74" s="21"/>
      <c r="J74" s="50">
        <f t="shared" si="0"/>
        <v>0</v>
      </c>
      <c r="K74" s="19"/>
      <c r="L74" s="42">
        <v>0</v>
      </c>
    </row>
    <row r="75" spans="1:12" ht="51.65" customHeight="1" x14ac:dyDescent="0.5">
      <c r="A75" s="94" t="str">
        <f>Adhérents!A132</f>
        <v>Miel Montagne 500g
(Ain - Thomas -pots en plastique)</v>
      </c>
      <c r="B75" s="46" t="str">
        <f>IF(Adhérents!B132=0,"",Adhérents!B132)</f>
        <v/>
      </c>
      <c r="C75" s="47">
        <f>Adhérents!C132*(1+Clients!$M$4)</f>
        <v>10.199999999999999</v>
      </c>
      <c r="D75" s="48" t="str">
        <f>Adhérents!G132</f>
        <v>Pot de 500g</v>
      </c>
      <c r="E75" s="336" t="str">
        <f>Adhérents!H132</f>
        <v>Local</v>
      </c>
      <c r="F75" s="337"/>
      <c r="G75" s="337"/>
      <c r="H75" s="338"/>
      <c r="I75" s="21"/>
      <c r="J75" s="50">
        <f>I75*C75*L75</f>
        <v>0</v>
      </c>
      <c r="K75" s="19"/>
      <c r="L75" s="42">
        <v>0</v>
      </c>
    </row>
    <row r="76" spans="1:12" ht="48" customHeight="1" x14ac:dyDescent="0.5">
      <c r="A76" s="94" t="str">
        <f>Adhérents!A133</f>
        <v>Miel Montagne 1Kg
(Ain - Thomas -pots en plastique)</v>
      </c>
      <c r="B76" s="46" t="str">
        <f>IF(Adhérents!B133=0,"",Adhérents!B133)</f>
        <v/>
      </c>
      <c r="C76" s="47">
        <f>Adhérents!C133*(1+Clients!$M$4)</f>
        <v>19.2</v>
      </c>
      <c r="D76" s="48" t="str">
        <f>Adhérents!G133</f>
        <v>Pot de 1kg</v>
      </c>
      <c r="E76" s="336" t="str">
        <f>Adhérents!H133</f>
        <v>Local</v>
      </c>
      <c r="F76" s="337"/>
      <c r="G76" s="337"/>
      <c r="H76" s="338"/>
      <c r="I76" s="21"/>
      <c r="J76" s="50">
        <f>I76*C76*L76</f>
        <v>0</v>
      </c>
      <c r="K76" s="19"/>
      <c r="L76" s="42">
        <v>0</v>
      </c>
    </row>
    <row r="77" spans="1:12" ht="65.650000000000006" customHeight="1" x14ac:dyDescent="0.5">
      <c r="A77" s="94" t="str">
        <f>Adhérents!A134</f>
        <v>Miel Sapin 500g
(Ain - Thomas -pots en plastique)</v>
      </c>
      <c r="B77" s="46" t="str">
        <f>IF(Adhérents!B134=0,"",Adhérents!B134)</f>
        <v/>
      </c>
      <c r="C77" s="47">
        <f>Adhérents!C134*(1+Clients!$M$4)</f>
        <v>10.199999999999999</v>
      </c>
      <c r="D77" s="48" t="str">
        <f>Adhérents!G134</f>
        <v>Pot de 500g</v>
      </c>
      <c r="E77" s="336" t="str">
        <f>Adhérents!H134</f>
        <v>Local</v>
      </c>
      <c r="F77" s="337"/>
      <c r="G77" s="337"/>
      <c r="H77" s="338"/>
      <c r="I77" s="21"/>
      <c r="J77" s="50">
        <f t="shared" si="0"/>
        <v>0</v>
      </c>
      <c r="K77" s="19"/>
      <c r="L77" s="42">
        <v>0</v>
      </c>
    </row>
    <row r="78" spans="1:12" ht="56.65" customHeight="1" x14ac:dyDescent="0.5">
      <c r="A78" s="94" t="str">
        <f>Adhérents!A135</f>
        <v>Miel Sapin 1Kg
(Ain - Thomas -pots en plastique)</v>
      </c>
      <c r="B78" s="46" t="str">
        <f>IF(Adhérents!B135=0,"",Adhérents!B135)</f>
        <v/>
      </c>
      <c r="C78" s="47">
        <f>Adhérents!C135*(1+Clients!$M$4)</f>
        <v>19.2</v>
      </c>
      <c r="D78" s="48" t="str">
        <f>Adhérents!G135</f>
        <v>Pot de 1kg</v>
      </c>
      <c r="E78" s="336" t="str">
        <f>Adhérents!H135</f>
        <v>Local</v>
      </c>
      <c r="F78" s="337"/>
      <c r="G78" s="337"/>
      <c r="H78" s="338"/>
      <c r="I78" s="21"/>
      <c r="J78" s="50">
        <f t="shared" si="0"/>
        <v>0</v>
      </c>
      <c r="K78" s="19"/>
      <c r="L78" s="42">
        <v>0</v>
      </c>
    </row>
    <row r="79" spans="1:12" ht="48" customHeight="1" x14ac:dyDescent="0.5">
      <c r="A79" s="94" t="str">
        <f>Adhérents!A136</f>
        <v>Miel Acacia 500g
Ain - Thomas (pots en plastique)</v>
      </c>
      <c r="B79" s="46" t="str">
        <f>IF(Adhérents!B136=0,"",Adhérents!B136)</f>
        <v/>
      </c>
      <c r="C79" s="47">
        <f>Adhérents!C136*(1+Clients!$M$4)</f>
        <v>11.4</v>
      </c>
      <c r="D79" s="48" t="str">
        <f>Adhérents!G136</f>
        <v>Pot de 500g</v>
      </c>
      <c r="E79" s="336" t="str">
        <f>Adhérents!H136</f>
        <v>Local</v>
      </c>
      <c r="F79" s="337"/>
      <c r="G79" s="337"/>
      <c r="H79" s="338"/>
      <c r="I79" s="21"/>
      <c r="J79" s="50">
        <f t="shared" si="0"/>
        <v>0</v>
      </c>
      <c r="K79" s="19"/>
      <c r="L79" s="42">
        <v>0</v>
      </c>
    </row>
    <row r="80" spans="1:12" ht="43.15" customHeight="1" x14ac:dyDescent="0.5">
      <c r="A80" s="94" t="str">
        <f>Adhérents!A137</f>
        <v>Miel Acacia 1Kg      
Ain- Thomas (pots en plastique)</v>
      </c>
      <c r="B80" s="46" t="str">
        <f>IF(Adhérents!B137=0,"",Adhérents!B137)</f>
        <v/>
      </c>
      <c r="C80" s="47">
        <f>Adhérents!C137*(1+Clients!$M$4)</f>
        <v>19.2</v>
      </c>
      <c r="D80" s="48" t="str">
        <f>Adhérents!G137</f>
        <v>Pot de 1kg</v>
      </c>
      <c r="E80" s="336" t="str">
        <f>Adhérents!H137</f>
        <v>Local</v>
      </c>
      <c r="F80" s="337"/>
      <c r="G80" s="337"/>
      <c r="H80" s="338"/>
      <c r="I80" s="21"/>
      <c r="J80" s="50">
        <f t="shared" si="0"/>
        <v>0</v>
      </c>
      <c r="K80" s="19"/>
      <c r="L80" s="42">
        <v>0</v>
      </c>
    </row>
    <row r="81" spans="1:12" ht="45.65" customHeight="1" x14ac:dyDescent="0.5">
      <c r="A81" s="94" t="str">
        <f>Adhérents!A138</f>
        <v>Miel Lavande 500g
(Ain - Thomas -pots en plastique)</v>
      </c>
      <c r="B81" s="46" t="str">
        <f>IF(Adhérents!B138=0,"",Adhérents!B138)</f>
        <v/>
      </c>
      <c r="C81" s="47">
        <f>Adhérents!C138*(1+Clients!$M$4)</f>
        <v>10.199999999999999</v>
      </c>
      <c r="D81" s="48" t="str">
        <f>Adhérents!G138</f>
        <v>Pot de 500g</v>
      </c>
      <c r="E81" s="336" t="str">
        <f>Adhérents!H138</f>
        <v>Local</v>
      </c>
      <c r="F81" s="337"/>
      <c r="G81" s="337"/>
      <c r="H81" s="338"/>
      <c r="I81" s="21"/>
      <c r="J81" s="50">
        <f t="shared" si="0"/>
        <v>0</v>
      </c>
      <c r="K81" s="19"/>
      <c r="L81" s="42">
        <v>0</v>
      </c>
    </row>
    <row r="82" spans="1:12" ht="45.65" customHeight="1" thickBot="1" x14ac:dyDescent="0.55000000000000004">
      <c r="A82" s="95" t="str">
        <f>Adhérents!A139</f>
        <v>Miel Lavande 1Kg
(Ain - Thomas -pots en plastique)</v>
      </c>
      <c r="B82" s="51" t="str">
        <f>IF(Adhérents!B139=0,"",Adhérents!B139)</f>
        <v/>
      </c>
      <c r="C82" s="96">
        <f>Adhérents!C139*(1+Clients!$M$4)</f>
        <v>19.2</v>
      </c>
      <c r="D82" s="52" t="str">
        <f>Adhérents!G139</f>
        <v>Pot de 1kg</v>
      </c>
      <c r="E82" s="343" t="str">
        <f>Adhérents!H139</f>
        <v>Local</v>
      </c>
      <c r="F82" s="344"/>
      <c r="G82" s="344"/>
      <c r="H82" s="345"/>
      <c r="I82" s="59"/>
      <c r="J82" s="53">
        <f t="shared" si="0"/>
        <v>0</v>
      </c>
      <c r="K82" s="53"/>
      <c r="L82" s="39">
        <v>0</v>
      </c>
    </row>
    <row r="83" spans="1:12" ht="56.65" customHeight="1" thickTop="1" x14ac:dyDescent="0.5">
      <c r="A83" s="94" t="str">
        <f>Adhérents!A140</f>
        <v xml:space="preserve">Compote de pommes sans sucres ajoutés COUPELLE bio - (Drôme) </v>
      </c>
      <c r="B83" s="46" t="str">
        <f>IF(Adhérents!B140=0,"",Adhérents!B140)</f>
        <v/>
      </c>
      <c r="C83" s="47">
        <f>Adhérents!C140*(1+Clients!$M$4)</f>
        <v>0.32400000000000001</v>
      </c>
      <c r="D83" s="48" t="str">
        <f>Adhérents!G140</f>
        <v>Pot de 100g</v>
      </c>
      <c r="E83" s="346" t="str">
        <f>Adhérents!H140</f>
        <v>Biologique</v>
      </c>
      <c r="F83" s="347"/>
      <c r="G83" s="347"/>
      <c r="H83" s="348"/>
      <c r="I83" s="57"/>
      <c r="J83" s="50">
        <f t="shared" si="0"/>
        <v>0</v>
      </c>
      <c r="K83" s="50"/>
      <c r="L83" s="39">
        <v>0</v>
      </c>
    </row>
    <row r="84" spans="1:12" s="6" customFormat="1" ht="53.65" customHeight="1" x14ac:dyDescent="0.35">
      <c r="A84" s="94" t="str">
        <f>Adhérents!A141</f>
        <v>Compote de pommes sans sucres ajoutés GOURDE bio - (Drôme)</v>
      </c>
      <c r="B84" s="46" t="str">
        <f>IF(Adhérents!B141=0,"",Adhérents!B141)</f>
        <v/>
      </c>
      <c r="C84" s="47">
        <f>Adhérents!C141*(1+Clients!$M$4)</f>
        <v>0.49199999999999994</v>
      </c>
      <c r="D84" s="48" t="str">
        <f>Adhérents!G141</f>
        <v>Gourde de 90g</v>
      </c>
      <c r="E84" s="336" t="str">
        <f>Adhérents!H141</f>
        <v>Local, biologique</v>
      </c>
      <c r="F84" s="337"/>
      <c r="G84" s="337"/>
      <c r="H84" s="338"/>
      <c r="I84" s="22"/>
      <c r="J84" s="50">
        <f t="shared" si="0"/>
        <v>0</v>
      </c>
      <c r="K84" s="19"/>
      <c r="L84" s="39">
        <v>0</v>
      </c>
    </row>
    <row r="85" spans="1:12" ht="58.9" customHeight="1" x14ac:dyDescent="0.5">
      <c r="A85" s="94" t="str">
        <f>Adhérents!A142</f>
        <v xml:space="preserve">Compote deux fruits - COUPELLE bio (goût aléatoire) - (Drôme) </v>
      </c>
      <c r="B85" s="46" t="str">
        <f>IF(Adhérents!B142=0,"",Adhérents!B142)</f>
        <v/>
      </c>
      <c r="C85" s="47">
        <f>Adhérents!C142*(1+Clients!$M$4)</f>
        <v>0.38400000000000001</v>
      </c>
      <c r="D85" s="48" t="str">
        <f>Adhérents!G142</f>
        <v>Pot de 100g</v>
      </c>
      <c r="E85" s="336" t="str">
        <f>Adhérents!H142</f>
        <v>Local, biologique</v>
      </c>
      <c r="F85" s="337"/>
      <c r="G85" s="337"/>
      <c r="H85" s="338"/>
      <c r="I85" s="22"/>
      <c r="J85" s="50">
        <f t="shared" si="0"/>
        <v>0</v>
      </c>
      <c r="K85" s="19"/>
      <c r="L85" s="39">
        <v>0</v>
      </c>
    </row>
    <row r="86" spans="1:12" ht="53.65" customHeight="1" x14ac:dyDescent="0.5">
      <c r="A86" s="94" t="e">
        <f>Adhérents!#REF!</f>
        <v>#REF!</v>
      </c>
      <c r="B86" s="46" t="e">
        <f>IF(Adhérents!#REF!=0,"",Adhérents!#REF!)</f>
        <v>#REF!</v>
      </c>
      <c r="C86" s="47" t="e">
        <f>Adhérents!#REF!*(1+Clients!$M$4)</f>
        <v>#REF!</v>
      </c>
      <c r="D86" s="48" t="e">
        <f>Adhérents!#REF!</f>
        <v>#REF!</v>
      </c>
      <c r="E86" s="336" t="e">
        <f>Adhérents!#REF!</f>
        <v>#REF!</v>
      </c>
      <c r="F86" s="337"/>
      <c r="G86" s="337"/>
      <c r="H86" s="338"/>
      <c r="I86" s="21"/>
      <c r="J86" s="50" t="e">
        <f t="shared" si="0"/>
        <v>#REF!</v>
      </c>
      <c r="K86" s="19"/>
      <c r="L86" s="39">
        <v>0</v>
      </c>
    </row>
    <row r="87" spans="1:12" ht="50.65" customHeight="1" x14ac:dyDescent="0.5">
      <c r="A87" s="94" t="str">
        <f>Adhérents!A143</f>
        <v>Purée de tomate                 
(Italie)</v>
      </c>
      <c r="B87" s="46" t="str">
        <f>IF(Adhérents!B143=0,"",Adhérents!B143)</f>
        <v/>
      </c>
      <c r="C87" s="47">
        <f>Adhérents!C143*(1+Clients!$M$4)</f>
        <v>2.04</v>
      </c>
      <c r="D87" s="48" t="str">
        <f>Adhérents!G143</f>
        <v>Pot de 500ml</v>
      </c>
      <c r="E87" s="336" t="str">
        <f>Adhérents!H143</f>
        <v>Biologique</v>
      </c>
      <c r="F87" s="337"/>
      <c r="G87" s="337"/>
      <c r="H87" s="338"/>
      <c r="I87" s="21"/>
      <c r="J87" s="50">
        <f t="shared" si="0"/>
        <v>0</v>
      </c>
      <c r="K87" s="19"/>
      <c r="L87" s="39">
        <v>1</v>
      </c>
    </row>
    <row r="88" spans="1:12" ht="52.15" customHeight="1" x14ac:dyDescent="0.5">
      <c r="A88" s="94" t="e">
        <f>Adhérents!#REF!</f>
        <v>#REF!</v>
      </c>
      <c r="B88" s="46" t="e">
        <f>IF(Adhérents!#REF!=0,"",Adhérents!#REF!)</f>
        <v>#REF!</v>
      </c>
      <c r="C88" s="47" t="e">
        <f>Adhérents!#REF!*(1+Clients!$M$4)</f>
        <v>#REF!</v>
      </c>
      <c r="D88" s="48" t="e">
        <f>Adhérents!#REF!</f>
        <v>#REF!</v>
      </c>
      <c r="E88" s="336" t="e">
        <f>Adhérents!#REF!</f>
        <v>#REF!</v>
      </c>
      <c r="F88" s="337"/>
      <c r="G88" s="337"/>
      <c r="H88" s="338"/>
      <c r="I88" s="24"/>
      <c r="J88" s="50" t="e">
        <f t="shared" si="0"/>
        <v>#REF!</v>
      </c>
      <c r="K88" s="19"/>
      <c r="L88" s="39">
        <v>1</v>
      </c>
    </row>
    <row r="89" spans="1:12" ht="52.15" customHeight="1" x14ac:dyDescent="0.5">
      <c r="A89" s="94" t="e">
        <f>Adhérents!#REF!</f>
        <v>#REF!</v>
      </c>
      <c r="B89" s="46" t="e">
        <f>IF(Adhérents!#REF!=0,"",Adhérents!#REF!)</f>
        <v>#REF!</v>
      </c>
      <c r="C89" s="47" t="e">
        <f>Adhérents!#REF!*(1+Clients!$M$4)</f>
        <v>#REF!</v>
      </c>
      <c r="D89" s="48" t="e">
        <f>Adhérents!#REF!</f>
        <v>#REF!</v>
      </c>
      <c r="E89" s="336" t="e">
        <f>Adhérents!#REF!</f>
        <v>#REF!</v>
      </c>
      <c r="F89" s="337"/>
      <c r="G89" s="337"/>
      <c r="H89" s="338"/>
      <c r="I89" s="24"/>
      <c r="J89" s="50" t="e">
        <f>I89*C89*L89</f>
        <v>#REF!</v>
      </c>
      <c r="K89" s="19"/>
      <c r="L89" s="39">
        <v>1</v>
      </c>
    </row>
    <row r="90" spans="1:12" ht="52.15" customHeight="1" x14ac:dyDescent="0.5">
      <c r="A90" s="94" t="e">
        <f>Adhérents!#REF!</f>
        <v>#REF!</v>
      </c>
      <c r="B90" s="46" t="e">
        <f>IF(Adhérents!#REF!=0,"",Adhérents!#REF!)</f>
        <v>#REF!</v>
      </c>
      <c r="C90" s="47" t="e">
        <f>Adhérents!#REF!*(1+Clients!$M$4)</f>
        <v>#REF!</v>
      </c>
      <c r="D90" s="48" t="e">
        <f>Adhérents!#REF!</f>
        <v>#REF!</v>
      </c>
      <c r="E90" s="336" t="e">
        <f>Adhérents!#REF!</f>
        <v>#REF!</v>
      </c>
      <c r="F90" s="337"/>
      <c r="G90" s="337"/>
      <c r="H90" s="338"/>
      <c r="I90" s="24"/>
      <c r="J90" s="50" t="e">
        <f t="shared" si="0"/>
        <v>#REF!</v>
      </c>
      <c r="K90" s="19"/>
      <c r="L90" s="39">
        <v>0</v>
      </c>
    </row>
    <row r="91" spans="1:12" ht="51.65" customHeight="1" x14ac:dyDescent="0.5">
      <c r="A91" s="94" t="str">
        <f>Adhérents!A146</f>
        <v>Paquet de 250g de Thé VERT</v>
      </c>
      <c r="B91" s="46" t="str">
        <f>IF(Adhérents!B146=0,"",Adhérents!B146)</f>
        <v/>
      </c>
      <c r="C91" s="47">
        <f>Adhérents!C146*(1+Clients!$M$4)</f>
        <v>8.8199999999999985</v>
      </c>
      <c r="D91" s="48" t="str">
        <f>Adhérents!G146</f>
        <v>Paquet de 250g</v>
      </c>
      <c r="E91" s="336" t="str">
        <f>Adhérents!H146</f>
        <v>Biologique, équitable</v>
      </c>
      <c r="F91" s="337"/>
      <c r="G91" s="337"/>
      <c r="H91" s="338"/>
      <c r="I91" s="24"/>
      <c r="J91" s="50">
        <f t="shared" si="0"/>
        <v>0</v>
      </c>
      <c r="K91" s="19"/>
      <c r="L91" s="39">
        <v>1</v>
      </c>
    </row>
    <row r="92" spans="1:12" ht="42" customHeight="1" x14ac:dyDescent="0.5">
      <c r="A92" s="94" t="str">
        <f>Adhérents!A147</f>
        <v>Bissap (-30% DDM dépassée)</v>
      </c>
      <c r="B92" s="46" t="str">
        <f>IF(Adhérents!B147=0,"",Adhérents!B147)</f>
        <v/>
      </c>
      <c r="C92" s="47">
        <f>Adhérents!C147*(1+Clients!$M$4)</f>
        <v>2.6880000000000002</v>
      </c>
      <c r="D92" s="48" t="str">
        <f>Adhérents!G147</f>
        <v>Sachet de 200 g</v>
      </c>
      <c r="E92" s="336" t="str">
        <f>Adhérents!H147</f>
        <v>Equitable</v>
      </c>
      <c r="F92" s="337"/>
      <c r="G92" s="337"/>
      <c r="H92" s="338"/>
      <c r="I92" s="24"/>
      <c r="J92" s="50">
        <f t="shared" si="0"/>
        <v>0</v>
      </c>
      <c r="K92" s="19"/>
      <c r="L92" s="39">
        <v>1</v>
      </c>
    </row>
    <row r="93" spans="1:12" ht="45.65" customHeight="1" x14ac:dyDescent="0.5">
      <c r="A93" s="94" t="e">
        <f>Adhérents!#REF!</f>
        <v>#REF!</v>
      </c>
      <c r="B93" s="46" t="e">
        <f>IF(Adhérents!#REF!=0,"",Adhérents!#REF!)</f>
        <v>#REF!</v>
      </c>
      <c r="C93" s="47" t="e">
        <f>Adhérents!#REF!*(1+Clients!$M$4)</f>
        <v>#REF!</v>
      </c>
      <c r="D93" s="48" t="e">
        <f>Adhérents!#REF!</f>
        <v>#REF!</v>
      </c>
      <c r="E93" s="336" t="e">
        <f>Adhérents!#REF!</f>
        <v>#REF!</v>
      </c>
      <c r="F93" s="337"/>
      <c r="G93" s="337"/>
      <c r="H93" s="338"/>
      <c r="I93" s="66"/>
      <c r="J93" s="50" t="e">
        <f>I93*C93*L93</f>
        <v>#REF!</v>
      </c>
      <c r="K93" s="19"/>
      <c r="L93" s="39">
        <v>1</v>
      </c>
    </row>
    <row r="94" spans="1:12" ht="48" customHeight="1" x14ac:dyDescent="0.5">
      <c r="A94" s="94" t="e">
        <f>Adhérents!#REF!</f>
        <v>#REF!</v>
      </c>
      <c r="B94" s="46" t="e">
        <f>IF(Adhérents!#REF!=0,"",Adhérents!#REF!)</f>
        <v>#REF!</v>
      </c>
      <c r="C94" s="47" t="e">
        <f>Adhérents!#REF!*(1+Clients!$M$4)</f>
        <v>#REF!</v>
      </c>
      <c r="D94" s="48" t="e">
        <f>Adhérents!#REF!</f>
        <v>#REF!</v>
      </c>
      <c r="E94" s="336" t="e">
        <f>Adhérents!#REF!</f>
        <v>#REF!</v>
      </c>
      <c r="F94" s="337"/>
      <c r="G94" s="337"/>
      <c r="H94" s="338"/>
      <c r="I94" s="66"/>
      <c r="J94" s="50" t="e">
        <f t="shared" si="0"/>
        <v>#REF!</v>
      </c>
      <c r="K94" s="19"/>
      <c r="L94" s="39">
        <v>1</v>
      </c>
    </row>
    <row r="95" spans="1:12" ht="44.65" customHeight="1" thickBot="1" x14ac:dyDescent="0.55000000000000004">
      <c r="A95" s="95" t="str">
        <f>Adhérents!A153</f>
        <v>Cacao en poudre pour boisson chocolatée</v>
      </c>
      <c r="B95" s="51" t="str">
        <f>IF(Adhérents!B153=0,"",Adhérents!B153)</f>
        <v/>
      </c>
      <c r="C95" s="96">
        <f>Adhérents!C153*(1+Clients!$M$4)</f>
        <v>6.78</v>
      </c>
      <c r="D95" s="52" t="str">
        <f>Adhérents!G153</f>
        <v>Paquet de 800g</v>
      </c>
      <c r="E95" s="343" t="str">
        <f>Adhérents!H153</f>
        <v>Biologique</v>
      </c>
      <c r="F95" s="344"/>
      <c r="G95" s="344"/>
      <c r="H95" s="345"/>
      <c r="I95" s="61"/>
      <c r="J95" s="53">
        <f>I95*C95*L95</f>
        <v>0</v>
      </c>
      <c r="K95" s="53"/>
      <c r="L95" s="39">
        <v>0</v>
      </c>
    </row>
    <row r="96" spans="1:12" ht="43.9" customHeight="1" thickTop="1" x14ac:dyDescent="0.5">
      <c r="A96" s="94" t="str">
        <f>Adhérents!A154</f>
        <v>Jus de Pomme                                                       (Isère)</v>
      </c>
      <c r="B96" s="46" t="str">
        <f>IF(Adhérents!B154=0,"",Adhérents!B154)</f>
        <v/>
      </c>
      <c r="C96" s="47">
        <f>Adhérents!C154*(1+Clients!$M$4)</f>
        <v>3.0960000000000001</v>
      </c>
      <c r="D96" s="48" t="str">
        <f>Adhérents!G154</f>
        <v>Bouteille d'1L</v>
      </c>
      <c r="E96" s="346" t="str">
        <f>Adhérents!H154</f>
        <v>Local</v>
      </c>
      <c r="F96" s="347"/>
      <c r="G96" s="347"/>
      <c r="H96" s="348"/>
      <c r="I96" s="60"/>
      <c r="J96" s="50">
        <f t="shared" si="0"/>
        <v>0</v>
      </c>
      <c r="K96" s="50"/>
      <c r="L96" s="39">
        <v>0</v>
      </c>
    </row>
    <row r="97" spans="1:15" ht="44.65" customHeight="1" x14ac:dyDescent="0.5">
      <c r="A97" s="94" t="str">
        <f>Adhérents!A155</f>
        <v>Jus de Pomme/Coing                                                       (Isère)</v>
      </c>
      <c r="B97" s="46" t="str">
        <f>IF(Adhérents!B155=0,"",Adhérents!B155)</f>
        <v/>
      </c>
      <c r="C97" s="47">
        <f>Adhérents!C155*(1+Clients!$M$4)</f>
        <v>3.2519999999999998</v>
      </c>
      <c r="D97" s="48" t="str">
        <f>Adhérents!G155</f>
        <v>Bouteille d'1L</v>
      </c>
      <c r="E97" s="336" t="str">
        <f>Adhérents!H155</f>
        <v>Local</v>
      </c>
      <c r="F97" s="337"/>
      <c r="G97" s="337"/>
      <c r="H97" s="338"/>
      <c r="I97" s="25"/>
      <c r="J97" s="50">
        <f>I97*C97*L97</f>
        <v>0</v>
      </c>
      <c r="K97" s="19"/>
      <c r="L97" s="39">
        <v>0</v>
      </c>
    </row>
    <row r="98" spans="1:15" ht="51" customHeight="1" x14ac:dyDescent="0.5">
      <c r="A98" s="94" t="str">
        <f>Adhérents!A156</f>
        <v>Jus de Pomme/Framboise     
(Isère)</v>
      </c>
      <c r="B98" s="46" t="str">
        <f>IF(Adhérents!B156=0,"",Adhérents!B156)</f>
        <v/>
      </c>
      <c r="C98" s="47">
        <f>Adhérents!C156*(1+Clients!$M$4)</f>
        <v>3.2519999999999998</v>
      </c>
      <c r="D98" s="48" t="str">
        <f>Adhérents!G156</f>
        <v>Bouteille d'1L</v>
      </c>
      <c r="E98" s="336" t="str">
        <f>Adhérents!H156</f>
        <v>Local</v>
      </c>
      <c r="F98" s="337"/>
      <c r="G98" s="337"/>
      <c r="H98" s="338"/>
      <c r="I98" s="25"/>
      <c r="J98" s="50">
        <f>I98*C98*L98</f>
        <v>0</v>
      </c>
      <c r="K98" s="19"/>
      <c r="L98" s="39">
        <v>0</v>
      </c>
    </row>
    <row r="99" spans="1:15" ht="44.65" customHeight="1" x14ac:dyDescent="0.5">
      <c r="A99" s="94" t="str">
        <f>Adhérents!A158</f>
        <v>Jus de Pomme/Fraise                                                      (Isère)</v>
      </c>
      <c r="B99" s="46" t="str">
        <f>IF(Adhérents!B158=0,"",Adhérents!B158)</f>
        <v/>
      </c>
      <c r="C99" s="47">
        <f>Adhérents!C158*(1+Clients!$M$4)</f>
        <v>3.2519999999999998</v>
      </c>
      <c r="D99" s="48" t="str">
        <f>Adhérents!G158</f>
        <v>Bouteille d'1L</v>
      </c>
      <c r="E99" s="336" t="str">
        <f>Adhérents!H158</f>
        <v>Local</v>
      </c>
      <c r="F99" s="337"/>
      <c r="G99" s="337"/>
      <c r="H99" s="338"/>
      <c r="I99" s="25"/>
      <c r="J99" s="50">
        <f>I99*C99*L99</f>
        <v>0</v>
      </c>
      <c r="K99" s="19"/>
      <c r="L99" s="39">
        <v>0</v>
      </c>
    </row>
    <row r="100" spans="1:15" ht="51" customHeight="1" x14ac:dyDescent="0.5">
      <c r="A100" s="94" t="str">
        <f>Adhérents!A159</f>
        <v>Jus de Pomme/Cassis         
(Isère)</v>
      </c>
      <c r="B100" s="46" t="str">
        <f>IF(Adhérents!B159=0,"",Adhérents!B159)</f>
        <v/>
      </c>
      <c r="C100" s="47">
        <f>Adhérents!C159*(1+Clients!$M$4)</f>
        <v>3.2519999999999998</v>
      </c>
      <c r="D100" s="48" t="str">
        <f>Adhérents!G159</f>
        <v>Bouteille d'1L</v>
      </c>
      <c r="E100" s="336" t="str">
        <f>Adhérents!H159</f>
        <v>Local</v>
      </c>
      <c r="F100" s="337"/>
      <c r="G100" s="337"/>
      <c r="H100" s="338"/>
      <c r="I100" s="25"/>
      <c r="J100" s="50">
        <f t="shared" si="0"/>
        <v>0</v>
      </c>
      <c r="K100" s="19"/>
      <c r="L100" s="39">
        <v>0</v>
      </c>
    </row>
    <row r="101" spans="1:15" ht="42" customHeight="1" x14ac:dyDescent="0.5">
      <c r="A101" s="94" t="str">
        <f>Adhérents!A161</f>
        <v>Nectar d'abricot
(Isère)</v>
      </c>
      <c r="B101" s="46" t="str">
        <f>IF(Adhérents!B161=0,"",Adhérents!B161)</f>
        <v/>
      </c>
      <c r="C101" s="47">
        <f>Adhérents!C161*(1+Clients!$M$4)</f>
        <v>3.492</v>
      </c>
      <c r="D101" s="48" t="str">
        <f>Adhérents!G161</f>
        <v>Bouteille d'1L</v>
      </c>
      <c r="E101" s="336" t="str">
        <f>Adhérents!H161</f>
        <v>Local</v>
      </c>
      <c r="F101" s="337"/>
      <c r="G101" s="337"/>
      <c r="H101" s="338"/>
      <c r="I101" s="25"/>
      <c r="J101" s="19">
        <f>I101*C101*L101</f>
        <v>0</v>
      </c>
      <c r="K101" s="87" t="s">
        <v>296</v>
      </c>
      <c r="L101" s="39">
        <v>0</v>
      </c>
    </row>
    <row r="102" spans="1:15" ht="49.9" customHeight="1" thickBot="1" x14ac:dyDescent="0.55000000000000004">
      <c r="A102" s="95" t="str">
        <f>Adhérents!A162</f>
        <v>Nectar de poire 
(Isère)</v>
      </c>
      <c r="B102" s="51" t="str">
        <f>IF(Adhérents!B162=0,"",Adhérents!B162)</f>
        <v/>
      </c>
      <c r="C102" s="96">
        <f>Adhérents!C162*(1+Clients!$M$4)</f>
        <v>3.492</v>
      </c>
      <c r="D102" s="52" t="str">
        <f>Adhérents!G162</f>
        <v>Bouteille d'1L</v>
      </c>
      <c r="E102" s="343" t="str">
        <f>Adhérents!H162</f>
        <v>Local</v>
      </c>
      <c r="F102" s="344"/>
      <c r="G102" s="344"/>
      <c r="H102" s="345"/>
      <c r="I102" s="68"/>
      <c r="J102" s="69">
        <f t="shared" si="0"/>
        <v>0</v>
      </c>
      <c r="K102" s="69"/>
      <c r="L102" s="39">
        <v>0</v>
      </c>
    </row>
    <row r="103" spans="1:15" ht="52.9" customHeight="1" thickTop="1" x14ac:dyDescent="0.5">
      <c r="A103" s="103" t="e">
        <f>Adhérents!#REF!</f>
        <v>#REF!</v>
      </c>
      <c r="B103" s="104" t="e">
        <f>IF(Adhérents!#REF!=0,"",Adhérents!#REF!)</f>
        <v>#REF!</v>
      </c>
      <c r="C103" s="105" t="e">
        <f>Adhérents!#REF!*(1+Clients!$M$4)</f>
        <v>#REF!</v>
      </c>
      <c r="D103" s="106" t="e">
        <f>Adhérents!#REF!</f>
        <v>#REF!</v>
      </c>
      <c r="E103" s="349" t="e">
        <f>Adhérents!#REF!</f>
        <v>#REF!</v>
      </c>
      <c r="F103" s="350"/>
      <c r="G103" s="350"/>
      <c r="H103" s="351"/>
      <c r="I103" s="60"/>
      <c r="J103" s="50" t="e">
        <f t="shared" ref="J103:J124" si="1">I103*C103*L103</f>
        <v>#REF!</v>
      </c>
      <c r="K103" s="50"/>
      <c r="L103" s="42">
        <v>0</v>
      </c>
    </row>
    <row r="104" spans="1:15" ht="52.9" customHeight="1" x14ac:dyDescent="0.5">
      <c r="A104" s="107" t="e">
        <f>Adhérents!#REF!</f>
        <v>#REF!</v>
      </c>
      <c r="B104" s="2" t="e">
        <f>IF(Adhérents!#REF!=0,"",Adhérents!#REF!)</f>
        <v>#REF!</v>
      </c>
      <c r="C104" s="3" t="e">
        <f>Adhérents!#REF!*(1+Clients!$M$4)</f>
        <v>#REF!</v>
      </c>
      <c r="D104" s="4" t="e">
        <f>Adhérents!#REF!</f>
        <v>#REF!</v>
      </c>
      <c r="E104" s="342" t="e">
        <f>Adhérents!#REF!</f>
        <v>#REF!</v>
      </c>
      <c r="F104" s="342"/>
      <c r="G104" s="342"/>
      <c r="H104" s="342"/>
      <c r="I104" s="60"/>
      <c r="J104" s="50" t="e">
        <f>I104*C104*L104</f>
        <v>#REF!</v>
      </c>
      <c r="K104" s="50"/>
      <c r="L104" s="42">
        <v>0</v>
      </c>
    </row>
    <row r="105" spans="1:15" ht="52.9" customHeight="1" x14ac:dyDescent="0.5">
      <c r="A105" s="107" t="e">
        <f>Adhérents!#REF!</f>
        <v>#REF!</v>
      </c>
      <c r="B105" s="2" t="e">
        <f>IF(Adhérents!#REF!=0,"",Adhérents!#REF!)</f>
        <v>#REF!</v>
      </c>
      <c r="C105" s="3" t="e">
        <f>Adhérents!#REF!*(1+Clients!$M$4)</f>
        <v>#REF!</v>
      </c>
      <c r="D105" s="4" t="e">
        <f>Adhérents!#REF!</f>
        <v>#REF!</v>
      </c>
      <c r="E105" s="342" t="e">
        <f>Adhérents!#REF!</f>
        <v>#REF!</v>
      </c>
      <c r="F105" s="342"/>
      <c r="G105" s="342"/>
      <c r="H105" s="342"/>
      <c r="I105" s="60"/>
      <c r="J105" s="50" t="e">
        <f>I105*C105*L105</f>
        <v>#REF!</v>
      </c>
      <c r="K105" s="50"/>
      <c r="L105" s="42">
        <v>0</v>
      </c>
    </row>
    <row r="106" spans="1:15" ht="44.65" customHeight="1" x14ac:dyDescent="0.5">
      <c r="A106" s="107" t="str">
        <f>Adhérents!A164</f>
        <v>Shampoing Douche 
Pêche blanche</v>
      </c>
      <c r="B106" s="2" t="str">
        <f>IF(Adhérents!B164=0,"",Adhérents!B164)</f>
        <v/>
      </c>
      <c r="C106" s="3">
        <f>Adhérents!C164*(1+Clients!$M$4)</f>
        <v>6.1079999999999997</v>
      </c>
      <c r="D106" s="4" t="str">
        <f>Adhérents!G164</f>
        <v>Bouteille d'1L</v>
      </c>
      <c r="E106" s="342" t="str">
        <f>Adhérents!H164</f>
        <v>Bio-écologique</v>
      </c>
      <c r="F106" s="342"/>
      <c r="G106" s="342"/>
      <c r="H106" s="342"/>
      <c r="I106" s="60"/>
      <c r="J106" s="50">
        <f>I106*C106*L106</f>
        <v>0</v>
      </c>
      <c r="K106" s="87" t="s">
        <v>296</v>
      </c>
      <c r="L106" s="42">
        <v>0</v>
      </c>
    </row>
    <row r="107" spans="1:15" ht="44.65" customHeight="1" x14ac:dyDescent="0.5">
      <c r="A107" s="107" t="e">
        <f>Adhérents!#REF!</f>
        <v>#REF!</v>
      </c>
      <c r="B107" s="2" t="e">
        <f>IF(Adhérents!#REF!=0,"",Adhérents!#REF!)</f>
        <v>#REF!</v>
      </c>
      <c r="C107" s="3" t="e">
        <f>Adhérents!#REF!*(1+Clients!$M$4)</f>
        <v>#REF!</v>
      </c>
      <c r="D107" s="4" t="e">
        <f>Adhérents!#REF!</f>
        <v>#REF!</v>
      </c>
      <c r="E107" s="342" t="e">
        <f>Adhérents!#REF!</f>
        <v>#REF!</v>
      </c>
      <c r="F107" s="342"/>
      <c r="G107" s="342"/>
      <c r="H107" s="342"/>
      <c r="I107" s="60"/>
      <c r="J107" s="50" t="e">
        <f>I107*C107*L107</f>
        <v>#REF!</v>
      </c>
      <c r="K107" s="88" t="s">
        <v>296</v>
      </c>
      <c r="L107" s="42">
        <v>0</v>
      </c>
    </row>
    <row r="108" spans="1:15" ht="33" customHeight="1" x14ac:dyDescent="0.5">
      <c r="A108" s="107" t="str">
        <f>Adhérents!A166</f>
        <v>Après-shampoing Karité Olives</v>
      </c>
      <c r="B108" s="2" t="str">
        <f>IF(Adhérents!B166=0,"",Adhérents!B166)</f>
        <v/>
      </c>
      <c r="C108" s="3">
        <f>Adhérents!C166*(1+Clients!$M$4)</f>
        <v>4.2</v>
      </c>
      <c r="D108" s="4" t="str">
        <f>Adhérents!G166</f>
        <v>Bouteille de 500 ml</v>
      </c>
      <c r="E108" s="342" t="str">
        <f>Adhérents!H166</f>
        <v>Bio-écologique</v>
      </c>
      <c r="F108" s="342"/>
      <c r="G108" s="342"/>
      <c r="H108" s="342"/>
      <c r="I108" s="25"/>
      <c r="J108" s="50">
        <f t="shared" si="1"/>
        <v>0</v>
      </c>
      <c r="K108" s="19"/>
      <c r="L108" s="42">
        <v>0</v>
      </c>
    </row>
    <row r="109" spans="1:15" ht="45.65" customHeight="1" x14ac:dyDescent="0.5">
      <c r="A109" s="107" t="str">
        <f>Adhérents!A167</f>
        <v xml:space="preserve">Recharge Gel Lavant mains - parfum amande douce 1L </v>
      </c>
      <c r="B109" s="2" t="str">
        <f>IF(Adhérents!B167=0,"",Adhérents!B167)</f>
        <v/>
      </c>
      <c r="C109" s="3">
        <f>Adhérents!C167*(1+Clients!$M$4)</f>
        <v>3.54</v>
      </c>
      <c r="D109" s="4" t="str">
        <f>Adhérents!G167</f>
        <v>Bouteille d'1L</v>
      </c>
      <c r="E109" s="342" t="str">
        <f>Adhérents!H167</f>
        <v>Bio-écologique</v>
      </c>
      <c r="F109" s="342"/>
      <c r="G109" s="342"/>
      <c r="H109" s="342"/>
      <c r="I109" s="25"/>
      <c r="J109" s="50">
        <f t="shared" si="1"/>
        <v>0</v>
      </c>
      <c r="K109" s="19"/>
      <c r="L109" s="42">
        <v>0</v>
      </c>
    </row>
    <row r="110" spans="1:15" ht="43.15" customHeight="1" x14ac:dyDescent="0.5">
      <c r="A110" s="107" t="str">
        <f>Adhérents!A169</f>
        <v xml:space="preserve">Gel lavant mains - Amande douce 
                                     </v>
      </c>
      <c r="B110" s="2" t="str">
        <f>IF(Adhérents!B169=0,"",Adhérents!B169)</f>
        <v/>
      </c>
      <c r="C110" s="3">
        <f>Adhérents!C169*(1+Clients!$M$4)</f>
        <v>1.7999999999999998</v>
      </c>
      <c r="D110" s="4" t="str">
        <f>Adhérents!G169</f>
        <v>Bouteille de 500 ml</v>
      </c>
      <c r="E110" s="342" t="str">
        <f>Adhérents!H169</f>
        <v>Bio-écologique</v>
      </c>
      <c r="F110" s="342"/>
      <c r="G110" s="342"/>
      <c r="H110" s="342"/>
      <c r="I110" s="25"/>
      <c r="J110" s="50">
        <f t="shared" si="1"/>
        <v>0</v>
      </c>
      <c r="K110" s="19" t="s">
        <v>296</v>
      </c>
      <c r="L110" s="42">
        <v>0</v>
      </c>
    </row>
    <row r="111" spans="1:15" ht="42" customHeight="1" x14ac:dyDescent="0.5">
      <c r="A111" s="107" t="str">
        <f>Adhérents!A171</f>
        <v xml:space="preserve">Savon au lait d'ânesse - Patchouli </v>
      </c>
      <c r="B111" s="2" t="str">
        <f>IF(Adhérents!B171=0,"",Adhérents!B171)</f>
        <v/>
      </c>
      <c r="C111" s="3">
        <f>Adhérents!C171*(1+Clients!$M$4)</f>
        <v>2.4</v>
      </c>
      <c r="D111" s="4" t="str">
        <f>Adhérents!G171</f>
        <v>Savon de 100g</v>
      </c>
      <c r="E111" s="342" t="str">
        <f>Adhérents!H171</f>
        <v>Biologique</v>
      </c>
      <c r="F111" s="342"/>
      <c r="G111" s="342"/>
      <c r="H111" s="342"/>
      <c r="I111" s="22"/>
      <c r="J111" s="50">
        <f t="shared" si="1"/>
        <v>0</v>
      </c>
      <c r="K111" s="87"/>
      <c r="L111" s="42">
        <v>0</v>
      </c>
    </row>
    <row r="112" spans="1:15" ht="42.65" customHeight="1" x14ac:dyDescent="0.5">
      <c r="A112" s="107" t="e">
        <f>Adhérents!#REF!</f>
        <v>#REF!</v>
      </c>
      <c r="B112" s="2" t="e">
        <f>IF(Adhérents!#REF!=0,"",Adhérents!#REF!)</f>
        <v>#REF!</v>
      </c>
      <c r="C112" s="3" t="e">
        <f>Adhérents!#REF!*(1+Clients!$M$4)</f>
        <v>#REF!</v>
      </c>
      <c r="D112" s="4" t="e">
        <f>Adhérents!#REF!</f>
        <v>#REF!</v>
      </c>
      <c r="E112" s="342" t="e">
        <f>Adhérents!#REF!</f>
        <v>#REF!</v>
      </c>
      <c r="F112" s="342"/>
      <c r="G112" s="342"/>
      <c r="H112" s="342"/>
      <c r="I112" s="22"/>
      <c r="J112" s="50" t="e">
        <f t="shared" si="1"/>
        <v>#REF!</v>
      </c>
      <c r="K112" s="19"/>
      <c r="L112" s="42">
        <v>0</v>
      </c>
      <c r="O112" s="78"/>
    </row>
    <row r="113" spans="1:12" ht="42" customHeight="1" x14ac:dyDescent="0.5">
      <c r="A113" s="107" t="e">
        <f>Adhérents!#REF!</f>
        <v>#REF!</v>
      </c>
      <c r="B113" s="2" t="e">
        <f>IF(Adhérents!#REF!=0,"",Adhérents!#REF!)</f>
        <v>#REF!</v>
      </c>
      <c r="C113" s="3" t="e">
        <f>Adhérents!#REF!*(1+Clients!$M$4)</f>
        <v>#REF!</v>
      </c>
      <c r="D113" s="4" t="e">
        <f>Adhérents!#REF!</f>
        <v>#REF!</v>
      </c>
      <c r="E113" s="342" t="e">
        <f>Adhérents!#REF!</f>
        <v>#REF!</v>
      </c>
      <c r="F113" s="342"/>
      <c r="G113" s="342"/>
      <c r="H113" s="342"/>
      <c r="I113" s="25"/>
      <c r="J113" s="50" t="e">
        <f t="shared" si="1"/>
        <v>#REF!</v>
      </c>
      <c r="K113" s="19"/>
      <c r="L113" s="42">
        <v>0</v>
      </c>
    </row>
    <row r="114" spans="1:12" ht="42" customHeight="1" x14ac:dyDescent="0.5">
      <c r="A114" s="107" t="e">
        <f>Adhérents!#REF!</f>
        <v>#REF!</v>
      </c>
      <c r="B114" s="2" t="e">
        <f>IF(Adhérents!#REF!=0,"",Adhérents!#REF!)</f>
        <v>#REF!</v>
      </c>
      <c r="C114" s="3" t="e">
        <f>Adhérents!#REF!*(1+Clients!$M$4)</f>
        <v>#REF!</v>
      </c>
      <c r="D114" s="4" t="e">
        <f>Adhérents!#REF!</f>
        <v>#REF!</v>
      </c>
      <c r="E114" s="342" t="e">
        <f>Adhérents!#REF!</f>
        <v>#REF!</v>
      </c>
      <c r="F114" s="342"/>
      <c r="G114" s="342"/>
      <c r="H114" s="342"/>
      <c r="I114" s="43"/>
      <c r="J114" s="50" t="e">
        <f t="shared" si="1"/>
        <v>#REF!</v>
      </c>
      <c r="K114" s="19"/>
      <c r="L114" s="39">
        <v>0</v>
      </c>
    </row>
    <row r="115" spans="1:12" ht="45.65" customHeight="1" x14ac:dyDescent="0.5">
      <c r="A115" s="107" t="str">
        <f>Adhérents!A181</f>
        <v xml:space="preserve">Beurre de Karité </v>
      </c>
      <c r="B115" s="2" t="str">
        <f>IF(Adhérents!B181=0,"",Adhérents!B181)</f>
        <v/>
      </c>
      <c r="C115" s="3">
        <f>Adhérents!C181*(1+Clients!$M$4)</f>
        <v>8.76</v>
      </c>
      <c r="D115" s="4" t="str">
        <f>Adhérents!G181</f>
        <v>Pot 120 g</v>
      </c>
      <c r="E115" s="342" t="str">
        <f>Adhérents!H181</f>
        <v xml:space="preserve">Commerce équitable </v>
      </c>
      <c r="F115" s="342"/>
      <c r="G115" s="342"/>
      <c r="H115" s="342"/>
      <c r="I115" s="84"/>
      <c r="J115" s="50">
        <f t="shared" si="1"/>
        <v>0</v>
      </c>
      <c r="K115" s="19"/>
      <c r="L115" s="42">
        <v>0</v>
      </c>
    </row>
    <row r="116" spans="1:12" ht="50.65" customHeight="1" x14ac:dyDescent="0.5">
      <c r="A116" s="107" t="str">
        <f>Adhérents!A183</f>
        <v>Crème de jour Aloe Vera Marilou Bio - France</v>
      </c>
      <c r="B116" s="2" t="str">
        <f>IF(Adhérents!B183=0,"",Adhérents!B183)</f>
        <v/>
      </c>
      <c r="C116" s="3">
        <f>Adhérents!C183*(1+Clients!$M$4)</f>
        <v>3.6599999999999997</v>
      </c>
      <c r="D116" s="4" t="str">
        <f>Adhérents!G183</f>
        <v>Tube de 30ml</v>
      </c>
      <c r="E116" s="342" t="str">
        <f>Adhérents!H183</f>
        <v>Biologique</v>
      </c>
      <c r="F116" s="342"/>
      <c r="G116" s="342"/>
      <c r="H116" s="342"/>
      <c r="I116" s="22"/>
      <c r="J116" s="50">
        <f t="shared" si="1"/>
        <v>0</v>
      </c>
      <c r="K116" s="75"/>
      <c r="L116" s="42">
        <v>0</v>
      </c>
    </row>
    <row r="117" spans="1:12" ht="43.9" customHeight="1" x14ac:dyDescent="0.5">
      <c r="A117" s="107" t="str">
        <f>Adhérents!A184</f>
        <v>Crème de jour Huile d'argan
Marilou Bio - France</v>
      </c>
      <c r="B117" s="2" t="str">
        <f>IF(Adhérents!B184=0,"",Adhérents!B184)</f>
        <v/>
      </c>
      <c r="C117" s="3">
        <f>Adhérents!C184*(1+Clients!$M$4)</f>
        <v>6</v>
      </c>
      <c r="D117" s="4" t="str">
        <f>Adhérents!G184</f>
        <v>Tube de 50ml</v>
      </c>
      <c r="E117" s="342" t="str">
        <f>Adhérents!H184</f>
        <v>Biologique</v>
      </c>
      <c r="F117" s="342"/>
      <c r="G117" s="342"/>
      <c r="H117" s="342"/>
      <c r="I117" s="22"/>
      <c r="J117" s="50">
        <f t="shared" si="1"/>
        <v>0</v>
      </c>
      <c r="K117" s="75"/>
      <c r="L117" s="42">
        <v>0</v>
      </c>
    </row>
    <row r="118" spans="1:12" ht="42" customHeight="1" x14ac:dyDescent="0.5">
      <c r="A118" s="107" t="str">
        <f>Adhérents!A185</f>
        <v>Crème de nuit 
Marilou Bio - France</v>
      </c>
      <c r="B118" s="2" t="str">
        <f>IF(Adhérents!B185=0,"",Adhérents!B185)</f>
        <v/>
      </c>
      <c r="C118" s="3">
        <f>Adhérents!C185*(1+Clients!$M$4)</f>
        <v>3.6599999999999997</v>
      </c>
      <c r="D118" s="4" t="str">
        <f>Adhérents!G185</f>
        <v>Tube de 30ml</v>
      </c>
      <c r="E118" s="342" t="str">
        <f>Adhérents!H185</f>
        <v>Biologique</v>
      </c>
      <c r="F118" s="342"/>
      <c r="G118" s="342"/>
      <c r="H118" s="342"/>
      <c r="I118" s="77"/>
      <c r="J118" s="50">
        <f t="shared" si="1"/>
        <v>0</v>
      </c>
      <c r="K118" s="75"/>
      <c r="L118" s="42">
        <v>0</v>
      </c>
    </row>
    <row r="119" spans="1:12" ht="41.65" customHeight="1" x14ac:dyDescent="0.5">
      <c r="A119" s="107" t="str">
        <f>Adhérents!A187</f>
        <v xml:space="preserve">Dentifrice - Menthe     </v>
      </c>
      <c r="B119" s="2" t="str">
        <f>IF(Adhérents!B187=0,"",Adhérents!B187)</f>
        <v/>
      </c>
      <c r="C119" s="3">
        <f>Adhérents!C187*(1+Clients!$M$4)</f>
        <v>3.7199999999999998</v>
      </c>
      <c r="D119" s="4" t="str">
        <f>Adhérents!G187</f>
        <v>Tube de 75ml</v>
      </c>
      <c r="E119" s="342" t="str">
        <f>Adhérents!H187</f>
        <v>Biologique</v>
      </c>
      <c r="F119" s="342"/>
      <c r="G119" s="342"/>
      <c r="H119" s="342"/>
      <c r="I119" s="77"/>
      <c r="J119" s="50">
        <f t="shared" si="1"/>
        <v>0</v>
      </c>
      <c r="K119" s="76"/>
      <c r="L119" s="42">
        <v>0</v>
      </c>
    </row>
    <row r="120" spans="1:12" ht="42" customHeight="1" x14ac:dyDescent="0.5">
      <c r="A120" s="107" t="str">
        <f>Adhérents!A188</f>
        <v>Dentifrice Argile Sauge</v>
      </c>
      <c r="B120" s="2" t="str">
        <f>IF(Adhérents!B188=0,"",Adhérents!B188)</f>
        <v/>
      </c>
      <c r="C120" s="3">
        <f>Adhérents!C188*(1+Clients!$M$4)</f>
        <v>2.88</v>
      </c>
      <c r="D120" s="4" t="str">
        <f>Adhérents!G188</f>
        <v>Tube de 75ml</v>
      </c>
      <c r="E120" s="342" t="str">
        <f>Adhérents!H188</f>
        <v>Biologique</v>
      </c>
      <c r="F120" s="342"/>
      <c r="G120" s="342"/>
      <c r="H120" s="342"/>
      <c r="I120" s="77"/>
      <c r="J120" s="50">
        <f t="shared" si="1"/>
        <v>0</v>
      </c>
      <c r="K120" s="76"/>
      <c r="L120" s="39">
        <v>0</v>
      </c>
    </row>
    <row r="121" spans="1:12" ht="42.65" customHeight="1" x14ac:dyDescent="0.5">
      <c r="A121" s="107" t="str">
        <f>Adhérents!A189</f>
        <v xml:space="preserve">Gel Aloe Vera (hydratant)                                                      </v>
      </c>
      <c r="B121" s="2" t="str">
        <f>IF(Adhérents!B189=0,"",Adhérents!B189)</f>
        <v/>
      </c>
      <c r="C121" s="3">
        <f>Adhérents!C189*(1+Clients!$M$4)</f>
        <v>7.26</v>
      </c>
      <c r="D121" s="4" t="str">
        <f>Adhérents!G189</f>
        <v>Bouteille de 500 ml</v>
      </c>
      <c r="E121" s="342" t="str">
        <f>Adhérents!H189</f>
        <v>Bio-écologique</v>
      </c>
      <c r="F121" s="342"/>
      <c r="G121" s="342"/>
      <c r="H121" s="342"/>
      <c r="I121" s="79"/>
      <c r="J121" s="50">
        <f t="shared" si="1"/>
        <v>0</v>
      </c>
      <c r="K121" s="75"/>
      <c r="L121" s="39">
        <v>0</v>
      </c>
    </row>
    <row r="122" spans="1:12" ht="49.9" customHeight="1" x14ac:dyDescent="0.5">
      <c r="A122" s="107" t="e">
        <f>Adhérents!#REF!</f>
        <v>#REF!</v>
      </c>
      <c r="B122" s="2" t="e">
        <f>IF(Adhérents!#REF!=0,"",Adhérents!#REF!)</f>
        <v>#REF!</v>
      </c>
      <c r="C122" s="3" t="e">
        <f>Adhérents!#REF!*(1+Clients!$M$4)</f>
        <v>#REF!</v>
      </c>
      <c r="D122" s="4" t="e">
        <f>Adhérents!#REF!</f>
        <v>#REF!</v>
      </c>
      <c r="E122" s="342" t="e">
        <f>Adhérents!#REF!</f>
        <v>#REF!</v>
      </c>
      <c r="F122" s="342"/>
      <c r="G122" s="342"/>
      <c r="H122" s="342"/>
      <c r="I122" s="57"/>
      <c r="J122" s="50" t="e">
        <f t="shared" si="1"/>
        <v>#REF!</v>
      </c>
      <c r="K122" s="81"/>
      <c r="L122" s="39">
        <v>0</v>
      </c>
    </row>
    <row r="123" spans="1:12" ht="42.65" customHeight="1" x14ac:dyDescent="0.5">
      <c r="A123" s="107" t="e">
        <f>Adhérents!#REF!</f>
        <v>#REF!</v>
      </c>
      <c r="B123" s="2" t="e">
        <f>IF(Adhérents!#REF!=0,"",Adhérents!#REF!)</f>
        <v>#REF!</v>
      </c>
      <c r="C123" s="3" t="e">
        <f>Adhérents!#REF!*(1+Clients!$M$4)</f>
        <v>#REF!</v>
      </c>
      <c r="D123" s="4" t="e">
        <f>Adhérents!#REF!</f>
        <v>#REF!</v>
      </c>
      <c r="E123" s="342" t="e">
        <f>Adhérents!#REF!</f>
        <v>#REF!</v>
      </c>
      <c r="F123" s="342"/>
      <c r="G123" s="342"/>
      <c r="H123" s="342"/>
      <c r="I123" s="57"/>
      <c r="J123" s="50" t="e">
        <f t="shared" si="1"/>
        <v>#REF!</v>
      </c>
      <c r="K123" s="81"/>
      <c r="L123" s="39">
        <v>0</v>
      </c>
    </row>
    <row r="124" spans="1:12" ht="42" customHeight="1" x14ac:dyDescent="0.5">
      <c r="A124" s="107" t="e">
        <f>Adhérents!#REF!</f>
        <v>#REF!</v>
      </c>
      <c r="B124" s="2" t="e">
        <f>IF(Adhérents!#REF!=0,"",Adhérents!#REF!)</f>
        <v>#REF!</v>
      </c>
      <c r="C124" s="3" t="e">
        <f>Adhérents!#REF!*(1+Clients!$M$4)</f>
        <v>#REF!</v>
      </c>
      <c r="D124" s="4" t="e">
        <f>Adhérents!#REF!</f>
        <v>#REF!</v>
      </c>
      <c r="E124" s="342" t="e">
        <f>Adhérents!#REF!</f>
        <v>#REF!</v>
      </c>
      <c r="F124" s="342"/>
      <c r="G124" s="342"/>
      <c r="H124" s="342"/>
      <c r="I124" s="57"/>
      <c r="J124" s="50" t="e">
        <f t="shared" si="1"/>
        <v>#REF!</v>
      </c>
      <c r="K124" s="81"/>
      <c r="L124" s="39">
        <v>0</v>
      </c>
    </row>
    <row r="125" spans="1:12" ht="45" customHeight="1" x14ac:dyDescent="0.5">
      <c r="A125" s="107" t="str">
        <f>Adhérents!A190</f>
        <v>Liquide vaisselle       5 L max</v>
      </c>
      <c r="B125" s="2" t="str">
        <f>IF(Adhérents!B190=0,"",Adhérents!B190)</f>
        <v>V</v>
      </c>
      <c r="C125" s="3">
        <f>Adhérents!C190*(1+Clients!$M$4)</f>
        <v>2.2200000000000002</v>
      </c>
      <c r="D125" s="4" t="str">
        <f>Adhérents!G190</f>
        <v>Litre</v>
      </c>
      <c r="E125" s="342" t="str">
        <f>Adhérents!H190</f>
        <v>Ecologique</v>
      </c>
      <c r="F125" s="342"/>
      <c r="G125" s="342"/>
      <c r="H125" s="342"/>
      <c r="I125" s="62"/>
      <c r="J125" s="82">
        <f>I125*C125*L125</f>
        <v>0</v>
      </c>
      <c r="K125" s="87"/>
      <c r="L125" s="42">
        <v>0</v>
      </c>
    </row>
    <row r="126" spans="1:12" ht="46.9" customHeight="1" x14ac:dyDescent="0.5">
      <c r="A126" s="107" t="str">
        <f>Adhérents!A191</f>
        <v>Lessive V                  5 L max</v>
      </c>
      <c r="B126" s="2" t="str">
        <f>IF(Adhérents!B191=0,"",Adhérents!B191)</f>
        <v>V</v>
      </c>
      <c r="C126" s="3">
        <f>Adhérents!C191*(1+Clients!$M$4)</f>
        <v>3.0599999999999996</v>
      </c>
      <c r="D126" s="4" t="str">
        <f>Adhérents!G191</f>
        <v>Litre</v>
      </c>
      <c r="E126" s="342" t="str">
        <f>Adhérents!H191</f>
        <v>Ecologique</v>
      </c>
      <c r="F126" s="342"/>
      <c r="G126" s="342"/>
      <c r="H126" s="342"/>
      <c r="I126" s="23"/>
      <c r="J126" s="82">
        <f>I126*C126*L126</f>
        <v>0</v>
      </c>
      <c r="K126" s="19"/>
      <c r="L126" s="42">
        <v>0</v>
      </c>
    </row>
    <row r="127" spans="1:12" ht="50.65" customHeight="1" x14ac:dyDescent="0.5">
      <c r="A127" s="107" t="e">
        <f>Adhérents!#REF!</f>
        <v>#REF!</v>
      </c>
      <c r="B127" s="2" t="e">
        <f>IF(Adhérents!#REF!=0,"",Adhérents!#REF!)</f>
        <v>#REF!</v>
      </c>
      <c r="C127" s="3" t="e">
        <f>Adhérents!#REF!*(1+Clients!$M$4)</f>
        <v>#REF!</v>
      </c>
      <c r="D127" s="4" t="e">
        <f>Adhérents!#REF!</f>
        <v>#REF!</v>
      </c>
      <c r="E127" s="342" t="e">
        <f>Adhérents!#REF!</f>
        <v>#REF!</v>
      </c>
      <c r="F127" s="342"/>
      <c r="G127" s="342"/>
      <c r="H127" s="342"/>
      <c r="I127" s="25"/>
      <c r="J127" s="82" t="e">
        <f>I127*C127*L127</f>
        <v>#REF!</v>
      </c>
      <c r="K127" s="19"/>
      <c r="L127" s="42">
        <v>0</v>
      </c>
    </row>
    <row r="128" spans="1:12" ht="52.9" customHeight="1" x14ac:dyDescent="0.5">
      <c r="A128" s="107" t="e">
        <f>Adhérents!#REF!</f>
        <v>#REF!</v>
      </c>
      <c r="B128" s="2" t="e">
        <f>IF(Adhérents!#REF!=0,"",Adhérents!#REF!)</f>
        <v>#REF!</v>
      </c>
      <c r="C128" s="3" t="e">
        <f>Adhérents!#REF!*(1+Clients!$M$4)</f>
        <v>#REF!</v>
      </c>
      <c r="D128" s="4" t="e">
        <f>Adhérents!#REF!</f>
        <v>#REF!</v>
      </c>
      <c r="E128" s="342" t="e">
        <f>Adhérents!#REF!</f>
        <v>#REF!</v>
      </c>
      <c r="F128" s="342"/>
      <c r="G128" s="342"/>
      <c r="H128" s="342"/>
      <c r="I128" s="25"/>
      <c r="J128" s="50" t="e">
        <f>I128*C128*L128</f>
        <v>#REF!</v>
      </c>
      <c r="K128" s="87"/>
      <c r="L128" s="39">
        <v>0</v>
      </c>
    </row>
    <row r="129" spans="1:12" ht="46.9" customHeight="1" x14ac:dyDescent="0.5">
      <c r="A129" s="107" t="str">
        <f>Adhérents!A192</f>
        <v>Nettoyant multi-usages</v>
      </c>
      <c r="B129" s="2" t="str">
        <f>IF(Adhérents!B192=0,"",Adhérents!B192)</f>
        <v/>
      </c>
      <c r="C129" s="3">
        <f>Adhérents!C192*(1+Clients!$M$4)</f>
        <v>2.1</v>
      </c>
      <c r="D129" s="4" t="str">
        <f>Adhérents!G192</f>
        <v>Bouteille de 1L</v>
      </c>
      <c r="E129" s="342" t="str">
        <f>Adhérents!H192</f>
        <v>Ecologique</v>
      </c>
      <c r="F129" s="342"/>
      <c r="G129" s="342"/>
      <c r="H129" s="342"/>
      <c r="I129" s="25"/>
      <c r="J129" s="50">
        <f t="shared" ref="J129:J147" si="2">I129*C129*L129</f>
        <v>0</v>
      </c>
      <c r="K129" s="87" t="s">
        <v>296</v>
      </c>
      <c r="L129" s="42">
        <v>0</v>
      </c>
    </row>
    <row r="130" spans="1:12" ht="42" customHeight="1" x14ac:dyDescent="0.5">
      <c r="A130" s="107" t="str">
        <f>Adhérents!A193</f>
        <v>Nettoyant - Cuisine</v>
      </c>
      <c r="B130" s="2" t="str">
        <f>IF(Adhérents!B193=0,"",Adhérents!B193)</f>
        <v/>
      </c>
      <c r="C130" s="3">
        <f>Adhérents!C193*(1+Clients!$M$4)</f>
        <v>2.16</v>
      </c>
      <c r="D130" s="4" t="str">
        <f>Adhérents!G193</f>
        <v>Spray de 500ml</v>
      </c>
      <c r="E130" s="342" t="str">
        <f>Adhérents!H193</f>
        <v>Ecologique</v>
      </c>
      <c r="F130" s="342"/>
      <c r="G130" s="342"/>
      <c r="H130" s="342"/>
      <c r="I130" s="25"/>
      <c r="J130" s="50">
        <f t="shared" si="2"/>
        <v>0</v>
      </c>
      <c r="K130" s="19"/>
      <c r="L130" s="42">
        <v>0</v>
      </c>
    </row>
    <row r="131" spans="1:12" ht="42" customHeight="1" x14ac:dyDescent="0.5">
      <c r="A131" s="107" t="e">
        <f>Adhérents!#REF!</f>
        <v>#REF!</v>
      </c>
      <c r="B131" s="2" t="e">
        <f>IF(Adhérents!#REF!=0,"",Adhérents!#REF!)</f>
        <v>#REF!</v>
      </c>
      <c r="C131" s="3" t="e">
        <f>Adhérents!#REF!*(1+Clients!$M$4)</f>
        <v>#REF!</v>
      </c>
      <c r="D131" s="4" t="e">
        <f>Adhérents!#REF!</f>
        <v>#REF!</v>
      </c>
      <c r="E131" s="342" t="e">
        <f>Adhérents!#REF!</f>
        <v>#REF!</v>
      </c>
      <c r="F131" s="342"/>
      <c r="G131" s="342"/>
      <c r="H131" s="342"/>
      <c r="I131" s="26"/>
      <c r="J131" s="50" t="e">
        <f t="shared" si="2"/>
        <v>#REF!</v>
      </c>
      <c r="K131" s="19"/>
      <c r="L131" s="42">
        <v>0</v>
      </c>
    </row>
    <row r="132" spans="1:12" ht="49.15" customHeight="1" x14ac:dyDescent="0.5">
      <c r="A132" s="107" t="e">
        <f>Adhérents!#REF!</f>
        <v>#REF!</v>
      </c>
      <c r="B132" s="2" t="e">
        <f>IF(Adhérents!#REF!=0,"",Adhérents!#REF!)</f>
        <v>#REF!</v>
      </c>
      <c r="C132" s="3" t="e">
        <f>Adhérents!#REF!*(1+Clients!$M$4)</f>
        <v>#REF!</v>
      </c>
      <c r="D132" s="4" t="e">
        <f>Adhérents!#REF!</f>
        <v>#REF!</v>
      </c>
      <c r="E132" s="342" t="e">
        <f>Adhérents!#REF!</f>
        <v>#REF!</v>
      </c>
      <c r="F132" s="342"/>
      <c r="G132" s="342"/>
      <c r="H132" s="342"/>
      <c r="I132" s="26"/>
      <c r="J132" s="50" t="e">
        <f t="shared" si="2"/>
        <v>#REF!</v>
      </c>
      <c r="K132" s="19"/>
      <c r="L132" s="42">
        <v>0</v>
      </c>
    </row>
    <row r="133" spans="1:12" ht="49.9" customHeight="1" x14ac:dyDescent="0.5">
      <c r="A133" s="107" t="e">
        <f>Adhérents!#REF!</f>
        <v>#REF!</v>
      </c>
      <c r="B133" s="2" t="e">
        <f>IF(Adhérents!#REF!=0,"",Adhérents!#REF!)</f>
        <v>#REF!</v>
      </c>
      <c r="C133" s="3" t="e">
        <f>Adhérents!#REF!*(1+Clients!$M$4)</f>
        <v>#REF!</v>
      </c>
      <c r="D133" s="4" t="e">
        <f>Adhérents!#REF!</f>
        <v>#REF!</v>
      </c>
      <c r="E133" s="342" t="e">
        <f>Adhérents!#REF!</f>
        <v>#REF!</v>
      </c>
      <c r="F133" s="342"/>
      <c r="G133" s="342"/>
      <c r="H133" s="342"/>
      <c r="I133" s="26"/>
      <c r="J133" s="50" t="e">
        <f t="shared" si="2"/>
        <v>#REF!</v>
      </c>
      <c r="K133" s="19"/>
      <c r="L133" s="39">
        <v>0</v>
      </c>
    </row>
    <row r="134" spans="1:12" ht="60" customHeight="1" x14ac:dyDescent="0.5">
      <c r="A134" s="107" t="str">
        <f>Adhérents!A194</f>
        <v>Gel détartrant</v>
      </c>
      <c r="B134" s="2" t="str">
        <f>IF(Adhérents!B194=0,"",Adhérents!B194)</f>
        <v/>
      </c>
      <c r="C134" s="3">
        <f>Adhérents!C194*(1+Clients!$M$4)</f>
        <v>2.76</v>
      </c>
      <c r="D134" s="4" t="str">
        <f>Adhérents!G194</f>
        <v>Bouteille de 750ml</v>
      </c>
      <c r="E134" s="342" t="str">
        <f>Adhérents!H194</f>
        <v>Ecologique</v>
      </c>
      <c r="F134" s="342"/>
      <c r="G134" s="342"/>
      <c r="H134" s="342"/>
      <c r="I134" s="25"/>
      <c r="J134" s="50">
        <f t="shared" si="2"/>
        <v>0</v>
      </c>
      <c r="K134" s="19"/>
      <c r="L134" s="42">
        <v>0</v>
      </c>
    </row>
    <row r="135" spans="1:12" ht="49.15" customHeight="1" x14ac:dyDescent="0.5">
      <c r="A135" s="107" t="e">
        <f>Adhérents!#REF!</f>
        <v>#REF!</v>
      </c>
      <c r="B135" s="2" t="e">
        <f>IF(Adhérents!#REF!=0,"",Adhérents!#REF!)</f>
        <v>#REF!</v>
      </c>
      <c r="C135" s="3" t="e">
        <f>Adhérents!#REF!*(1+Clients!$M$4)</f>
        <v>#REF!</v>
      </c>
      <c r="D135" s="4" t="e">
        <f>Adhérents!#REF!</f>
        <v>#REF!</v>
      </c>
      <c r="E135" s="342" t="e">
        <f>Adhérents!#REF!</f>
        <v>#REF!</v>
      </c>
      <c r="F135" s="342"/>
      <c r="G135" s="342"/>
      <c r="H135" s="342"/>
      <c r="I135" s="27"/>
      <c r="J135" s="50" t="e">
        <f t="shared" si="2"/>
        <v>#REF!</v>
      </c>
      <c r="K135" s="19"/>
      <c r="L135" s="39">
        <v>0</v>
      </c>
    </row>
    <row r="136" spans="1:12" ht="51" customHeight="1" thickBot="1" x14ac:dyDescent="0.55000000000000004">
      <c r="A136" s="107" t="str">
        <f>Adhérents!A198</f>
        <v xml:space="preserve">Kit accessoires "cosmétiques faits maison" </v>
      </c>
      <c r="B136" s="2" t="str">
        <f>IF(Adhérents!B198=0,"",Adhérents!B198)</f>
        <v/>
      </c>
      <c r="C136" s="3">
        <f>Adhérents!C198*(1+Clients!$M$4)</f>
        <v>9.2999999999999989</v>
      </c>
      <c r="D136" s="4" t="str">
        <f>Adhérents!G198</f>
        <v>Kit avec bécher, entonnoir, fouet, spatule et liquipipettes</v>
      </c>
      <c r="E136" s="342">
        <f>Adhérents!H198</f>
        <v>0</v>
      </c>
      <c r="F136" s="342"/>
      <c r="G136" s="342"/>
      <c r="H136" s="342"/>
      <c r="I136" s="61"/>
      <c r="J136" s="50">
        <f t="shared" si="2"/>
        <v>0</v>
      </c>
      <c r="K136" s="53"/>
      <c r="L136" s="42">
        <v>0</v>
      </c>
    </row>
    <row r="137" spans="1:12" s="12" customFormat="1" ht="51.75" customHeight="1" thickTop="1" x14ac:dyDescent="0.5">
      <c r="A137" s="107" t="str">
        <f>Adhérents!A200</f>
        <v>Livre de recettes VRAC       "Femmes d'ici, Cuisines d'ailleurs"</v>
      </c>
      <c r="B137" s="2" t="str">
        <f>IF(Adhérents!B200=0,"",Adhérents!B200)</f>
        <v/>
      </c>
      <c r="C137" s="3">
        <f>Adhérents!C200*(1+Clients!$M$4)</f>
        <v>17.88</v>
      </c>
      <c r="D137" s="4" t="str">
        <f>Adhérents!G200</f>
        <v>Livre</v>
      </c>
      <c r="E137" s="342" t="str">
        <f>Adhérents!H200</f>
        <v>Local, Fabriqué en France</v>
      </c>
      <c r="F137" s="342"/>
      <c r="G137" s="342"/>
      <c r="H137" s="342"/>
      <c r="I137" s="80"/>
      <c r="J137" s="50">
        <f t="shared" si="2"/>
        <v>0</v>
      </c>
      <c r="K137" s="50"/>
      <c r="L137" s="39">
        <v>1</v>
      </c>
    </row>
    <row r="138" spans="1:12" s="12" customFormat="1" ht="52.15" customHeight="1" x14ac:dyDescent="0.5">
      <c r="A138" s="107" t="str">
        <f>Adhérents!A208</f>
        <v xml:space="preserve">Jeu de société Opla: Il était une forêt                Exclusivité Noël </v>
      </c>
      <c r="B138" s="2" t="str">
        <f>IF(Adhérents!B208=0,"",Adhérents!B208)</f>
        <v/>
      </c>
      <c r="C138" s="3">
        <f>Adhérents!C208*(1+Clients!$M$4)</f>
        <v>9.6</v>
      </c>
      <c r="D138" s="4" t="str">
        <f>Adhérents!G208</f>
        <v xml:space="preserve">Jeu </v>
      </c>
      <c r="E138" s="342" t="str">
        <f>Adhérents!H208</f>
        <v>Local, Eco-fabriqué en France</v>
      </c>
      <c r="F138" s="342"/>
      <c r="G138" s="342"/>
      <c r="H138" s="342"/>
      <c r="I138" s="22"/>
      <c r="J138" s="50">
        <f t="shared" si="2"/>
        <v>0</v>
      </c>
      <c r="K138" s="50"/>
      <c r="L138" s="39">
        <v>0</v>
      </c>
    </row>
    <row r="139" spans="1:12" s="12" customFormat="1" ht="52.15" customHeight="1" x14ac:dyDescent="0.5">
      <c r="A139" s="107" t="str">
        <f>Adhérents!A209</f>
        <v>Jeu de société Opla: Pollen              Exclusivité Noël</v>
      </c>
      <c r="B139" s="2" t="str">
        <f>IF(Adhérents!B209=0,"",Adhérents!B209)</f>
        <v/>
      </c>
      <c r="C139" s="3">
        <f>Adhérents!C209*(1+Clients!$M$4)</f>
        <v>9.6</v>
      </c>
      <c r="D139" s="4" t="str">
        <f>Adhérents!G209</f>
        <v>Jeu</v>
      </c>
      <c r="E139" s="342" t="str">
        <f>Adhérents!H209</f>
        <v>Local, Eco-fabriqué en France</v>
      </c>
      <c r="F139" s="342"/>
      <c r="G139" s="342"/>
      <c r="H139" s="342"/>
      <c r="I139" s="22"/>
      <c r="J139" s="50">
        <f t="shared" si="2"/>
        <v>0</v>
      </c>
      <c r="K139" s="50"/>
      <c r="L139" s="39">
        <v>0</v>
      </c>
    </row>
    <row r="140" spans="1:12" s="12" customFormat="1" ht="48.65" customHeight="1" x14ac:dyDescent="0.5">
      <c r="A140" s="107" t="str">
        <f>Adhérents!A210</f>
        <v>Jeu de société Opla: Cartzzle - La nuit étoilée  Exclusivité Noël</v>
      </c>
      <c r="B140" s="2" t="str">
        <f>IF(Adhérents!B210=0,"",Adhérents!B210)</f>
        <v/>
      </c>
      <c r="C140" s="3">
        <f>Adhérents!C210*(1+Clients!$M$4)</f>
        <v>6.3599999999999994</v>
      </c>
      <c r="D140" s="4" t="str">
        <f>Adhérents!G210</f>
        <v>Jeu</v>
      </c>
      <c r="E140" s="342" t="str">
        <f>Adhérents!H210</f>
        <v>Local, Eco-fabriqué en France</v>
      </c>
      <c r="F140" s="342"/>
      <c r="G140" s="342"/>
      <c r="H140" s="342"/>
      <c r="I140" s="22"/>
      <c r="J140" s="50">
        <f t="shared" si="2"/>
        <v>0</v>
      </c>
      <c r="K140" s="50"/>
      <c r="L140" s="39">
        <v>0</v>
      </c>
    </row>
    <row r="141" spans="1:12" s="12" customFormat="1" ht="48.65" customHeight="1" x14ac:dyDescent="0.5">
      <c r="A141" s="107" t="str">
        <f>Adhérents!A211</f>
        <v>Jeu de société Opla: Lincoln se met au vert      Exclusivité Noël</v>
      </c>
      <c r="B141" s="2" t="str">
        <f>IF(Adhérents!B211=0,"",Adhérents!B211)</f>
        <v/>
      </c>
      <c r="C141" s="3">
        <f>Adhérents!C211*(1+Clients!$M$4)</f>
        <v>7.8</v>
      </c>
      <c r="D141" s="4" t="str">
        <f>Adhérents!G211</f>
        <v>Jeu</v>
      </c>
      <c r="E141" s="342" t="str">
        <f>Adhérents!H211</f>
        <v>Local, Eco-fabriqué en France</v>
      </c>
      <c r="F141" s="342"/>
      <c r="G141" s="342"/>
      <c r="H141" s="342"/>
      <c r="I141" s="22"/>
      <c r="J141" s="50">
        <f t="shared" si="2"/>
        <v>0</v>
      </c>
      <c r="K141" s="50"/>
      <c r="L141" s="39">
        <v>0</v>
      </c>
    </row>
    <row r="142" spans="1:12" s="12" customFormat="1" ht="51.65" customHeight="1" x14ac:dyDescent="0.5">
      <c r="A142" s="107" t="str">
        <f>Adhérents!A212</f>
        <v>Jeu de société Opla: Lincoln se met au vert     Exclusivité Noël</v>
      </c>
      <c r="B142" s="2" t="str">
        <f>IF(Adhérents!B212=0,"",Adhérents!B212)</f>
        <v/>
      </c>
      <c r="C142" s="3">
        <f>Adhérents!C212*(1+Clients!$M$4)</f>
        <v>7.8</v>
      </c>
      <c r="D142" s="4" t="str">
        <f>Adhérents!G212</f>
        <v>Jeu</v>
      </c>
      <c r="E142" s="342" t="str">
        <f>Adhérents!H212</f>
        <v>Local, Eco-fabriqué en France</v>
      </c>
      <c r="F142" s="342"/>
      <c r="G142" s="342"/>
      <c r="H142" s="342"/>
      <c r="I142" s="22"/>
      <c r="J142" s="50">
        <f t="shared" si="2"/>
        <v>0</v>
      </c>
      <c r="K142" s="50"/>
      <c r="L142" s="39">
        <v>0</v>
      </c>
    </row>
    <row r="143" spans="1:12" s="12" customFormat="1" ht="57.65" customHeight="1" x14ac:dyDescent="0.5">
      <c r="A143" s="107" t="str">
        <f>Adhérents!A216</f>
        <v>Maryse en silicone (1 par foyer)</v>
      </c>
      <c r="B143" s="2" t="str">
        <f>IF(Adhérents!B216=0,"",Adhérents!B216)</f>
        <v/>
      </c>
      <c r="C143" s="3">
        <f>Adhérents!C216*(1+Clients!$M$4)</f>
        <v>3.9599999999999995</v>
      </c>
      <c r="D143" s="4" t="str">
        <f>Adhérents!G216</f>
        <v>Unité</v>
      </c>
      <c r="E143" s="342">
        <f>Adhérents!H216</f>
        <v>0</v>
      </c>
      <c r="F143" s="342"/>
      <c r="G143" s="342"/>
      <c r="H143" s="342"/>
      <c r="I143" s="22"/>
      <c r="J143" s="50">
        <f t="shared" si="2"/>
        <v>0</v>
      </c>
      <c r="K143" s="50"/>
      <c r="L143" s="39">
        <v>0</v>
      </c>
    </row>
    <row r="144" spans="1:12" ht="61.15" customHeight="1" x14ac:dyDescent="0.5">
      <c r="A144" s="107" t="str">
        <f>Adhérents!A221</f>
        <v>Moule à tarte (27cm de diamètre)    (1 par foyer)</v>
      </c>
      <c r="B144" s="2" t="str">
        <f>IF(Adhérents!B221=0,"",Adhérents!B221)</f>
        <v/>
      </c>
      <c r="C144" s="3">
        <f>Adhérents!C221*(1+Clients!$M$4)</f>
        <v>8.94</v>
      </c>
      <c r="D144" s="4" t="str">
        <f>Adhérents!G221</f>
        <v>Pièce</v>
      </c>
      <c r="E144" s="342">
        <f>Adhérents!H221</f>
        <v>0</v>
      </c>
      <c r="F144" s="342"/>
      <c r="G144" s="342"/>
      <c r="H144" s="342"/>
      <c r="I144" s="22"/>
      <c r="J144" s="50">
        <f>I144*C144*L143</f>
        <v>0</v>
      </c>
      <c r="K144" s="50"/>
      <c r="L144" s="39">
        <v>0</v>
      </c>
    </row>
    <row r="145" spans="1:12" s="12" customFormat="1" ht="60.65" customHeight="1" x14ac:dyDescent="0.5">
      <c r="A145" s="107" t="str">
        <f>Adhérents!A223</f>
        <v>Faitout SEB (cuisson mijoteur et vapeur - tous feux) 1 par foyer</v>
      </c>
      <c r="B145" s="2" t="str">
        <f>IF(Adhérents!B223=0,"",Adhérents!B223)</f>
        <v/>
      </c>
      <c r="C145" s="3">
        <f>Adhérents!C223*(1+Clients!$M$4)</f>
        <v>66</v>
      </c>
      <c r="D145" s="4" t="str">
        <f>Adhérents!G223</f>
        <v>Pièce</v>
      </c>
      <c r="E145" s="342" t="str">
        <f>Adhérents!H223</f>
        <v>Fabriqué en France</v>
      </c>
      <c r="F145" s="342"/>
      <c r="G145" s="342"/>
      <c r="H145" s="342"/>
      <c r="I145" s="22"/>
      <c r="J145" s="50">
        <f>I145*C145*L145</f>
        <v>0</v>
      </c>
      <c r="K145" s="50"/>
      <c r="L145" s="39">
        <v>0</v>
      </c>
    </row>
    <row r="146" spans="1:12" ht="61.15" customHeight="1" x14ac:dyDescent="0.5">
      <c r="A146" s="107" t="str">
        <f>Adhérents!A224</f>
        <v>Lunch box TEFAL  - 1 l</v>
      </c>
      <c r="B146" s="2" t="str">
        <f>IF(Adhérents!B224=0,"",Adhérents!B224)</f>
        <v/>
      </c>
      <c r="C146" s="3">
        <f>Adhérents!C224*(1+Clients!$M$4)</f>
        <v>3.5999999999999996</v>
      </c>
      <c r="D146" s="4" t="str">
        <f>Adhérents!G224</f>
        <v>Pièce</v>
      </c>
      <c r="E146" s="342" t="str">
        <f>Adhérents!H224</f>
        <v>-</v>
      </c>
      <c r="F146" s="342"/>
      <c r="G146" s="342"/>
      <c r="H146" s="342"/>
      <c r="I146" s="22"/>
      <c r="J146" s="50">
        <f>I146*C146*L145</f>
        <v>0</v>
      </c>
      <c r="K146" s="50"/>
      <c r="L146" s="39">
        <v>0</v>
      </c>
    </row>
    <row r="147" spans="1:12" s="12" customFormat="1" ht="57.65" customHeight="1" x14ac:dyDescent="0.5">
      <c r="A147" s="107" t="str">
        <f>Adhérents!A225</f>
        <v>Snack box TEFAL  - 0,55 l</v>
      </c>
      <c r="B147" s="2" t="str">
        <f>IF(Adhérents!B225=0,"",Adhérents!B225)</f>
        <v/>
      </c>
      <c r="C147" s="3">
        <f>Adhérents!C225*(1+Clients!$M$4)</f>
        <v>3</v>
      </c>
      <c r="D147" s="4" t="str">
        <f>Adhérents!G225</f>
        <v>Pièce</v>
      </c>
      <c r="E147" s="342" t="str">
        <f>Adhérents!H225</f>
        <v>-</v>
      </c>
      <c r="F147" s="342"/>
      <c r="G147" s="342"/>
      <c r="H147" s="342"/>
      <c r="I147" s="22"/>
      <c r="J147" s="50">
        <f t="shared" si="2"/>
        <v>0</v>
      </c>
      <c r="K147" s="50"/>
      <c r="L147" s="39">
        <v>0</v>
      </c>
    </row>
    <row r="148" spans="1:12" ht="54" customHeight="1" x14ac:dyDescent="0.5">
      <c r="A148" s="107" t="str">
        <f>Adhérents!A227</f>
        <v>Plat à tarte TEFAL - 27 cm</v>
      </c>
      <c r="B148" s="2" t="str">
        <f>IF(Adhérents!B227=0,"",Adhérents!B227)</f>
        <v/>
      </c>
      <c r="C148" s="3">
        <f>Adhérents!C227*(1+Clients!$M$4)</f>
        <v>7.1999999999999993</v>
      </c>
      <c r="D148" s="4" t="str">
        <f>Adhérents!G227</f>
        <v>Pièce</v>
      </c>
      <c r="E148" s="342" t="str">
        <f>Adhérents!H227</f>
        <v>-</v>
      </c>
      <c r="F148" s="342"/>
      <c r="G148" s="342"/>
      <c r="H148" s="342"/>
      <c r="I148" s="22"/>
      <c r="J148" s="50">
        <f>I148*C148*L146</f>
        <v>0</v>
      </c>
      <c r="K148" s="50"/>
      <c r="L148" s="39">
        <v>0</v>
      </c>
    </row>
    <row r="149" spans="1:12" ht="85.9" customHeight="1" thickBot="1" x14ac:dyDescent="0.55000000000000004">
      <c r="A149" s="107" t="str">
        <f>Adhérents!A228</f>
        <v>Batterie de cuisine - 8 ustensiles TEFAL                                           (Tous feux sauf induction) 1 par foyer</v>
      </c>
      <c r="B149" s="2" t="str">
        <f>IF(Adhérents!B228=0,"",Adhérents!B228)</f>
        <v/>
      </c>
      <c r="C149" s="3">
        <f>Adhérents!C228*(1+Clients!$M$4)</f>
        <v>42</v>
      </c>
      <c r="D149" s="83" t="str">
        <f>Adhérents!G228</f>
        <v>Lot de 8 pièces</v>
      </c>
      <c r="E149" s="365" t="str">
        <f>Adhérents!H228</f>
        <v>Fabriqué en France</v>
      </c>
      <c r="F149" s="365"/>
      <c r="G149" s="365"/>
      <c r="H149" s="365"/>
      <c r="I149" s="22"/>
      <c r="J149" s="50">
        <f>I149*C149*L147</f>
        <v>0</v>
      </c>
      <c r="K149" s="50"/>
      <c r="L149" s="39">
        <v>0</v>
      </c>
    </row>
    <row r="150" spans="1:12" ht="27.65" customHeight="1" x14ac:dyDescent="0.5">
      <c r="A150" s="10"/>
      <c r="B150" s="10"/>
      <c r="C150" s="11"/>
      <c r="D150" s="366" t="s">
        <v>280</v>
      </c>
      <c r="E150" s="324"/>
      <c r="F150" s="324"/>
      <c r="G150" s="324"/>
      <c r="H150" s="325"/>
      <c r="I150" s="358" t="e">
        <f>SUM(J15:J149)</f>
        <v>#REF!</v>
      </c>
      <c r="J150" s="359"/>
      <c r="K150" s="17"/>
      <c r="L150" s="39">
        <v>1</v>
      </c>
    </row>
    <row r="151" spans="1:12" ht="45" customHeight="1" thickBot="1" x14ac:dyDescent="0.55000000000000004">
      <c r="A151" s="362"/>
      <c r="B151" s="363"/>
      <c r="C151" s="364"/>
      <c r="D151" s="367"/>
      <c r="E151" s="327"/>
      <c r="F151" s="327"/>
      <c r="G151" s="327"/>
      <c r="H151" s="328"/>
      <c r="I151" s="360"/>
      <c r="J151" s="361"/>
      <c r="K151" s="17"/>
      <c r="L151" s="39">
        <v>1</v>
      </c>
    </row>
    <row r="152" spans="1:12" s="8" customFormat="1" ht="28.5" customHeight="1" x14ac:dyDescent="0.7">
      <c r="A152" s="13"/>
      <c r="B152" s="16"/>
      <c r="C152" s="16"/>
      <c r="D152" s="15"/>
      <c r="E152" s="15"/>
      <c r="F152" s="15"/>
      <c r="G152" s="15"/>
      <c r="H152" s="15"/>
      <c r="I152" s="17"/>
      <c r="J152" s="17"/>
      <c r="K152" s="17"/>
      <c r="L152" s="38"/>
    </row>
    <row r="153" spans="1:12" s="8" customFormat="1" ht="28.5" customHeight="1" x14ac:dyDescent="0.7">
      <c r="A153" s="1"/>
      <c r="B153" s="16"/>
      <c r="C153" s="16"/>
      <c r="D153" s="16"/>
      <c r="E153" s="16"/>
      <c r="F153" s="16"/>
      <c r="G153" s="16"/>
      <c r="H153" s="16"/>
      <c r="I153" s="16"/>
      <c r="J153" s="16"/>
      <c r="K153" s="16"/>
      <c r="L153" s="40"/>
    </row>
    <row r="154" spans="1:12" s="8" customFormat="1" ht="28.5" customHeight="1" x14ac:dyDescent="0.7">
      <c r="A154" s="16"/>
      <c r="B154" s="16"/>
      <c r="C154" s="16"/>
      <c r="D154" s="16"/>
      <c r="E154" s="16"/>
      <c r="F154" s="16"/>
      <c r="G154" s="16"/>
      <c r="H154" s="16"/>
      <c r="I154" s="16"/>
      <c r="J154" s="16"/>
      <c r="K154" s="16"/>
      <c r="L154" s="40"/>
    </row>
    <row r="155" spans="1:12" ht="16.5" customHeight="1" x14ac:dyDescent="0.5">
      <c r="A155" s="16"/>
      <c r="B155" s="16"/>
      <c r="C155" s="16"/>
      <c r="D155" s="16"/>
      <c r="E155" s="16"/>
      <c r="F155" s="16"/>
      <c r="G155" s="16"/>
      <c r="H155" s="16"/>
      <c r="I155" s="16"/>
      <c r="J155" s="16"/>
      <c r="K155" s="16"/>
    </row>
    <row r="156" spans="1:12" ht="31" x14ac:dyDescent="0.7">
      <c r="A156" s="16"/>
      <c r="B156" s="8"/>
      <c r="C156" s="8"/>
      <c r="D156" s="16"/>
      <c r="E156" s="16"/>
      <c r="F156" s="16"/>
      <c r="G156" s="16"/>
      <c r="H156" s="16"/>
      <c r="I156" s="16"/>
      <c r="J156" s="16"/>
      <c r="K156" s="16"/>
    </row>
    <row r="157" spans="1:12" ht="31" x14ac:dyDescent="0.7">
      <c r="A157" s="8"/>
      <c r="D157" s="14"/>
      <c r="E157" s="14"/>
      <c r="F157" s="14"/>
      <c r="G157" s="14"/>
      <c r="H157" s="14"/>
      <c r="I157" s="14"/>
      <c r="J157" s="14"/>
      <c r="K157" s="14"/>
    </row>
  </sheetData>
  <autoFilter ref="A14:L151" xr:uid="{00000000-0009-0000-0000-000001000000}">
    <filterColumn colId="4" showButton="0"/>
    <filterColumn colId="5" showButton="0"/>
    <filterColumn colId="6" showButton="0"/>
  </autoFilter>
  <mergeCells count="148">
    <mergeCell ref="M4:P4"/>
    <mergeCell ref="M3:P3"/>
    <mergeCell ref="I150:J151"/>
    <mergeCell ref="A151:C151"/>
    <mergeCell ref="E145:H145"/>
    <mergeCell ref="E146:H146"/>
    <mergeCell ref="E147:H147"/>
    <mergeCell ref="E148:H148"/>
    <mergeCell ref="E149:H149"/>
    <mergeCell ref="D150:H151"/>
    <mergeCell ref="E139:H139"/>
    <mergeCell ref="E140:H140"/>
    <mergeCell ref="E141:H141"/>
    <mergeCell ref="E142:H142"/>
    <mergeCell ref="E143:H143"/>
    <mergeCell ref="E144:H144"/>
    <mergeCell ref="E133:H133"/>
    <mergeCell ref="E134:H134"/>
    <mergeCell ref="E135:H135"/>
    <mergeCell ref="E136:H136"/>
    <mergeCell ref="E137:H137"/>
    <mergeCell ref="E138:H138"/>
    <mergeCell ref="E127:H127"/>
    <mergeCell ref="E128:H128"/>
    <mergeCell ref="E129:H129"/>
    <mergeCell ref="E130:H130"/>
    <mergeCell ref="E131:H131"/>
    <mergeCell ref="E132:H132"/>
    <mergeCell ref="E121:H121"/>
    <mergeCell ref="E122:H122"/>
    <mergeCell ref="E123:H123"/>
    <mergeCell ref="E124:H124"/>
    <mergeCell ref="E125:H125"/>
    <mergeCell ref="E126:H126"/>
    <mergeCell ref="E115:H115"/>
    <mergeCell ref="E116:H116"/>
    <mergeCell ref="E117:H117"/>
    <mergeCell ref="E118:H118"/>
    <mergeCell ref="E119:H119"/>
    <mergeCell ref="E120:H120"/>
    <mergeCell ref="E109:H109"/>
    <mergeCell ref="E110:H110"/>
    <mergeCell ref="E111:H111"/>
    <mergeCell ref="E112:H112"/>
    <mergeCell ref="E113:H113"/>
    <mergeCell ref="E114:H114"/>
    <mergeCell ref="E103:H103"/>
    <mergeCell ref="E104:H104"/>
    <mergeCell ref="E105:H105"/>
    <mergeCell ref="E106:H106"/>
    <mergeCell ref="E107:H107"/>
    <mergeCell ref="E108:H108"/>
    <mergeCell ref="E97:H97"/>
    <mergeCell ref="E98:H98"/>
    <mergeCell ref="E99:H99"/>
    <mergeCell ref="E100:H100"/>
    <mergeCell ref="E101:H101"/>
    <mergeCell ref="E102:H102"/>
    <mergeCell ref="E91:H91"/>
    <mergeCell ref="E92:H92"/>
    <mergeCell ref="E93:H93"/>
    <mergeCell ref="E94:H94"/>
    <mergeCell ref="E95:H95"/>
    <mergeCell ref="E96:H96"/>
    <mergeCell ref="E85:H85"/>
    <mergeCell ref="E86:H86"/>
    <mergeCell ref="E87:H87"/>
    <mergeCell ref="E88:H88"/>
    <mergeCell ref="E89:H89"/>
    <mergeCell ref="E90:H90"/>
    <mergeCell ref="E79:H79"/>
    <mergeCell ref="E80:H80"/>
    <mergeCell ref="E81:H81"/>
    <mergeCell ref="E82:H82"/>
    <mergeCell ref="E83:H83"/>
    <mergeCell ref="E84:H84"/>
    <mergeCell ref="E73:H73"/>
    <mergeCell ref="E74:H74"/>
    <mergeCell ref="E75:H75"/>
    <mergeCell ref="E76:H76"/>
    <mergeCell ref="E77:H77"/>
    <mergeCell ref="E78:H78"/>
    <mergeCell ref="E67:H67"/>
    <mergeCell ref="E68:H68"/>
    <mergeCell ref="E69:H69"/>
    <mergeCell ref="E70:H70"/>
    <mergeCell ref="E71:H71"/>
    <mergeCell ref="E72:H72"/>
    <mergeCell ref="E61:H61"/>
    <mergeCell ref="E62:H62"/>
    <mergeCell ref="E63:H63"/>
    <mergeCell ref="E64:H64"/>
    <mergeCell ref="E65:H65"/>
    <mergeCell ref="E66:H66"/>
    <mergeCell ref="E55:H55"/>
    <mergeCell ref="E56:H56"/>
    <mergeCell ref="E57:H57"/>
    <mergeCell ref="E58:H58"/>
    <mergeCell ref="E59:H59"/>
    <mergeCell ref="E60:H60"/>
    <mergeCell ref="E49:H49"/>
    <mergeCell ref="E50:H50"/>
    <mergeCell ref="E51:H51"/>
    <mergeCell ref="E52:H52"/>
    <mergeCell ref="E53:H53"/>
    <mergeCell ref="E54:H54"/>
    <mergeCell ref="E43:H43"/>
    <mergeCell ref="E44:H44"/>
    <mergeCell ref="E45:H45"/>
    <mergeCell ref="E46:H46"/>
    <mergeCell ref="E47:H47"/>
    <mergeCell ref="E48:H48"/>
    <mergeCell ref="E37:H37"/>
    <mergeCell ref="E38:H38"/>
    <mergeCell ref="E39:H39"/>
    <mergeCell ref="E40:H40"/>
    <mergeCell ref="E41:H41"/>
    <mergeCell ref="E42:H42"/>
    <mergeCell ref="E32:H32"/>
    <mergeCell ref="E33:H33"/>
    <mergeCell ref="E34:H34"/>
    <mergeCell ref="E35:H35"/>
    <mergeCell ref="E36:H36"/>
    <mergeCell ref="E26:H26"/>
    <mergeCell ref="E27:H27"/>
    <mergeCell ref="E28:H28"/>
    <mergeCell ref="E29:H29"/>
    <mergeCell ref="E30:H30"/>
    <mergeCell ref="E31:H31"/>
    <mergeCell ref="E22:H22"/>
    <mergeCell ref="E23:H23"/>
    <mergeCell ref="E24:H24"/>
    <mergeCell ref="E25:H25"/>
    <mergeCell ref="E14:H14"/>
    <mergeCell ref="E15:H15"/>
    <mergeCell ref="E16:H16"/>
    <mergeCell ref="E17:H17"/>
    <mergeCell ref="E18:H18"/>
    <mergeCell ref="E19:H19"/>
    <mergeCell ref="D1:H2"/>
    <mergeCell ref="I1:I2"/>
    <mergeCell ref="J1:K2"/>
    <mergeCell ref="L1:L12"/>
    <mergeCell ref="A8:K8"/>
    <mergeCell ref="A10:J10"/>
    <mergeCell ref="A11:J12"/>
    <mergeCell ref="E20:H20"/>
    <mergeCell ref="E21:H21"/>
  </mergeCells>
  <conditionalFormatting sqref="I150">
    <cfRule type="cellIs" dxfId="4" priority="24" operator="equal">
      <formula>0</formula>
    </cfRule>
  </conditionalFormatting>
  <conditionalFormatting sqref="J18">
    <cfRule type="cellIs" dxfId="3" priority="51" operator="equal">
      <formula>0</formula>
    </cfRule>
  </conditionalFormatting>
  <conditionalFormatting sqref="J102:J114">
    <cfRule type="cellIs" dxfId="2" priority="12" operator="equal">
      <formula>0</formula>
    </cfRule>
  </conditionalFormatting>
  <conditionalFormatting sqref="J15:K149">
    <cfRule type="cellIs" dxfId="1" priority="1" operator="equal">
      <formula>0</formula>
    </cfRule>
  </conditionalFormatting>
  <conditionalFormatting sqref="K102:K115">
    <cfRule type="cellIs" dxfId="0" priority="10" operator="equal">
      <formula>0</formula>
    </cfRule>
  </conditionalFormatting>
  <dataValidations count="1">
    <dataValidation type="whole" allowBlank="1" showInputMessage="1" showErrorMessage="1" promptTitle="Disponible ce mois" prompt="1 = Dispo_x000a_0 = Manquant" sqref="L15:L136" xr:uid="{00000000-0002-0000-0100-000000000000}">
      <formula1>0</formula1>
      <formula2>1</formula2>
    </dataValidation>
  </dataValidations>
  <pageMargins left="0.23622047244094491" right="0.23622047244094491" top="0.23622047244094491" bottom="0.74803149606299213" header="0.11811023622047245" footer="0.31496062992125984"/>
  <pageSetup paperSize="9" scale="6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e6e0fb-6171-4975-8566-16566328c53e" xsi:nil="true"/>
    <lcf76f155ced4ddcb4097134ff3c332f xmlns="1bff9a39-859f-4818-8595-ccbd2349e1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F86E525A34004A96E0783E7EE326EF" ma:contentTypeVersion="18" ma:contentTypeDescription="Crée un document." ma:contentTypeScope="" ma:versionID="a3b92ab4bae982a1fc66a76d95f88f9f">
  <xsd:schema xmlns:xsd="http://www.w3.org/2001/XMLSchema" xmlns:xs="http://www.w3.org/2001/XMLSchema" xmlns:p="http://schemas.microsoft.com/office/2006/metadata/properties" xmlns:ns2="1bff9a39-859f-4818-8595-ccbd2349e1ab" xmlns:ns3="29e6e0fb-6171-4975-8566-16566328c53e" targetNamespace="http://schemas.microsoft.com/office/2006/metadata/properties" ma:root="true" ma:fieldsID="f3c87ee6ad340aa5ef05108fae80fa96" ns2:_="" ns3:_="">
    <xsd:import namespace="1bff9a39-859f-4818-8595-ccbd2349e1ab"/>
    <xsd:import namespace="29e6e0fb-6171-4975-8566-16566328c5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ff9a39-859f-4818-8595-ccbd2349e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aea2b4cd-95b5-49d4-80b2-5793d40b0d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e6e0fb-6171-4975-8566-16566328c53e"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920fd3ff-1a32-4f28-aaae-634bee19f0f6}" ma:internalName="TaxCatchAll" ma:showField="CatchAllData" ma:web="29e6e0fb-6171-4975-8566-16566328c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F03EA-B3AB-4B49-99FF-BDC8D2DD632A}">
  <ds:schemaRefs>
    <ds:schemaRef ds:uri="http://schemas.microsoft.com/office/2006/metadata/properties"/>
    <ds:schemaRef ds:uri="29e6e0fb-6171-4975-8566-16566328c53e"/>
    <ds:schemaRef ds:uri="1bff9a39-859f-4818-8595-ccbd2349e1ab"/>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71714F07-8295-4E71-9E66-181653B819DF}">
  <ds:schemaRefs>
    <ds:schemaRef ds:uri="http://schemas.microsoft.com/sharepoint/v3/contenttype/forms"/>
  </ds:schemaRefs>
</ds:datastoreItem>
</file>

<file path=customXml/itemProps3.xml><?xml version="1.0" encoding="utf-8"?>
<ds:datastoreItem xmlns:ds="http://schemas.openxmlformats.org/officeDocument/2006/customXml" ds:itemID="{44B55426-3B3A-49E1-A5C6-29B8AD1F9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ff9a39-859f-4818-8595-ccbd2349e1ab"/>
    <ds:schemaRef ds:uri="29e6e0fb-6171-4975-8566-16566328c5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Adhérents</vt:lpstr>
      <vt:lpstr>Clients</vt:lpstr>
      <vt:lpstr>Adhérents!Impression_des_titres</vt:lpstr>
      <vt:lpstr>Clients!Impression_des_titres</vt:lpstr>
      <vt:lpstr>Adhérents!Zone_d_impression</vt:lpstr>
      <vt:lpstr>Clients!Zone_d_impression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VRAC ASSO</dc:creator>
  <cp:keywords/>
  <dc:description/>
  <cp:lastModifiedBy>Laurence TOURNECUILLERT</cp:lastModifiedBy>
  <cp:revision/>
  <cp:lastPrinted>2024-10-17T07:32:25Z</cp:lastPrinted>
  <dcterms:created xsi:type="dcterms:W3CDTF">2016-09-22T17:36:35Z</dcterms:created>
  <dcterms:modified xsi:type="dcterms:W3CDTF">2024-10-21T14:50:37Z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0x01010008F86E525A34004A96E0783E7EE326EF</vt:lpwstr>
  </property>
  <property fmtid="{D5CDD505-2E9C-101B-9397-08002B2CF9AE}" pid="3" name="MediaServiceImageTags">
    <vt:lpwstr/>
  </property>
</Properties>
</file>